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1700"/>
  </bookViews>
  <sheets>
    <sheet name="Информация об изменении" sheetId="3" r:id="rId1"/>
  </sheets>
  <definedNames>
    <definedName name="_xlnm._FilterDatabase" localSheetId="0" hidden="1">'Информация об изменении'!$A$7:$K$7</definedName>
    <definedName name="_xlnm.Print_Titles" localSheetId="0">'Информация об изменении'!$5:$7</definedName>
  </definedNames>
  <calcPr calcId="145621"/>
</workbook>
</file>

<file path=xl/calcChain.xml><?xml version="1.0" encoding="utf-8"?>
<calcChain xmlns="http://schemas.openxmlformats.org/spreadsheetml/2006/main">
  <c r="K129" i="3" l="1"/>
  <c r="J129" i="3"/>
  <c r="I129" i="3"/>
  <c r="H129" i="3"/>
  <c r="G129" i="3"/>
  <c r="F129" i="3"/>
  <c r="E129" i="3"/>
  <c r="D129" i="3"/>
  <c r="C129" i="3"/>
  <c r="J127" i="3"/>
  <c r="G127" i="3"/>
  <c r="D127" i="3"/>
  <c r="E58" i="3" l="1"/>
  <c r="C58" i="3"/>
  <c r="E57" i="3"/>
  <c r="C57" i="3"/>
  <c r="E83" i="3"/>
  <c r="E84" i="3"/>
  <c r="D84" i="3" s="1"/>
  <c r="E82" i="3"/>
  <c r="E77" i="3"/>
  <c r="E99" i="3"/>
  <c r="E126" i="3"/>
  <c r="E125" i="3"/>
  <c r="E124" i="3"/>
  <c r="C124" i="3"/>
  <c r="C65" i="3"/>
  <c r="E64" i="3"/>
  <c r="C64" i="3"/>
  <c r="E63" i="3"/>
  <c r="C63" i="3"/>
  <c r="E70" i="3"/>
  <c r="C70" i="3"/>
  <c r="E85" i="3"/>
  <c r="C85" i="3"/>
  <c r="E93" i="3"/>
  <c r="C93" i="3"/>
  <c r="E105" i="3"/>
  <c r="C105" i="3"/>
  <c r="E112" i="3"/>
  <c r="C112" i="3"/>
  <c r="E123" i="3"/>
  <c r="C123" i="3"/>
  <c r="E29" i="3"/>
  <c r="E30" i="3"/>
  <c r="C29" i="3"/>
  <c r="C30" i="3"/>
  <c r="E15" i="3"/>
  <c r="C15" i="3"/>
  <c r="C18" i="3"/>
  <c r="E18" i="3"/>
  <c r="C12" i="3"/>
  <c r="E12" i="3"/>
  <c r="E13" i="3"/>
  <c r="C13" i="3"/>
  <c r="C14" i="3"/>
  <c r="E14" i="3"/>
  <c r="J72" i="3" l="1"/>
  <c r="G72" i="3"/>
  <c r="J73" i="3"/>
  <c r="D72" i="3"/>
  <c r="J35" i="3"/>
  <c r="G35" i="3"/>
  <c r="D35" i="3"/>
  <c r="G32" i="3"/>
  <c r="J32" i="3"/>
  <c r="D32" i="3"/>
  <c r="J126" i="3"/>
  <c r="G126" i="3"/>
  <c r="J125" i="3"/>
  <c r="G125" i="3"/>
  <c r="D126" i="3"/>
  <c r="D125" i="3"/>
  <c r="J116" i="3"/>
  <c r="G116" i="3"/>
  <c r="D116" i="3"/>
  <c r="J122" i="3"/>
  <c r="G122" i="3"/>
  <c r="D122" i="3"/>
  <c r="D99" i="3"/>
  <c r="D98" i="3"/>
  <c r="D97" i="3"/>
  <c r="G73" i="3"/>
  <c r="D73" i="3"/>
  <c r="G76" i="3"/>
  <c r="J76" i="3"/>
  <c r="D76" i="3"/>
  <c r="D83" i="3"/>
  <c r="D82" i="3"/>
  <c r="G84" i="3"/>
  <c r="G83" i="3"/>
  <c r="G82" i="3"/>
  <c r="J84" i="3"/>
  <c r="J83" i="3"/>
  <c r="J82" i="3"/>
  <c r="J77" i="3"/>
  <c r="G77" i="3"/>
  <c r="D77" i="3"/>
  <c r="J79" i="3"/>
  <c r="G79" i="3"/>
  <c r="D79" i="3"/>
  <c r="J31" i="3"/>
  <c r="G33" i="3"/>
  <c r="G31" i="3"/>
  <c r="D31" i="3"/>
  <c r="J33" i="3"/>
  <c r="D33" i="3"/>
  <c r="J29" i="3"/>
  <c r="G29" i="3"/>
  <c r="D29" i="3"/>
  <c r="J28" i="3"/>
  <c r="G28" i="3"/>
  <c r="D28" i="3"/>
  <c r="J8" i="3" l="1"/>
  <c r="J9" i="3"/>
  <c r="J10" i="3"/>
  <c r="J11" i="3"/>
  <c r="J12" i="3"/>
  <c r="J13" i="3"/>
  <c r="J14" i="3"/>
  <c r="J16" i="3"/>
  <c r="J17" i="3"/>
  <c r="J18" i="3"/>
  <c r="J19" i="3"/>
  <c r="J20" i="3"/>
  <c r="J21" i="3"/>
  <c r="J22" i="3"/>
  <c r="J23" i="3"/>
  <c r="J24" i="3"/>
  <c r="J25" i="3"/>
  <c r="J26" i="3"/>
  <c r="J27" i="3"/>
  <c r="J30" i="3"/>
  <c r="J34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4" i="3"/>
  <c r="J75" i="3"/>
  <c r="J78" i="3"/>
  <c r="J80" i="3"/>
  <c r="J81" i="3"/>
  <c r="J85" i="3"/>
  <c r="J86" i="3"/>
  <c r="J87" i="3"/>
  <c r="J88" i="3"/>
  <c r="J89" i="3"/>
  <c r="J90" i="3"/>
  <c r="J91" i="3"/>
  <c r="J92" i="3"/>
  <c r="J93" i="3"/>
  <c r="J94" i="3"/>
  <c r="J95" i="3"/>
  <c r="J96" i="3"/>
  <c r="J105" i="3"/>
  <c r="J106" i="3"/>
  <c r="J107" i="3"/>
  <c r="J108" i="3"/>
  <c r="J109" i="3"/>
  <c r="J110" i="3"/>
  <c r="J111" i="3"/>
  <c r="J112" i="3"/>
  <c r="J113" i="3"/>
  <c r="J114" i="3"/>
  <c r="J115" i="3"/>
  <c r="J117" i="3"/>
  <c r="J118" i="3"/>
  <c r="J119" i="3"/>
  <c r="J120" i="3"/>
  <c r="J121" i="3"/>
  <c r="J123" i="3"/>
  <c r="J124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30" i="3"/>
  <c r="G34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4" i="3"/>
  <c r="G75" i="3"/>
  <c r="G78" i="3"/>
  <c r="G80" i="3"/>
  <c r="G81" i="3"/>
  <c r="G85" i="3"/>
  <c r="G86" i="3"/>
  <c r="G87" i="3"/>
  <c r="G88" i="3"/>
  <c r="G89" i="3"/>
  <c r="G90" i="3"/>
  <c r="G91" i="3"/>
  <c r="G92" i="3"/>
  <c r="G93" i="3"/>
  <c r="G94" i="3"/>
  <c r="G95" i="3"/>
  <c r="G96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7" i="3"/>
  <c r="G118" i="3"/>
  <c r="G119" i="3"/>
  <c r="G120" i="3"/>
  <c r="G121" i="3"/>
  <c r="G123" i="3"/>
  <c r="G124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30" i="3"/>
  <c r="D34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4" i="3"/>
  <c r="D75" i="3"/>
  <c r="D78" i="3"/>
  <c r="D80" i="3"/>
  <c r="D81" i="3"/>
  <c r="D85" i="3"/>
  <c r="D86" i="3"/>
  <c r="D87" i="3"/>
  <c r="D88" i="3"/>
  <c r="D89" i="3"/>
  <c r="D90" i="3"/>
  <c r="D91" i="3"/>
  <c r="D92" i="3"/>
  <c r="D93" i="3"/>
  <c r="D94" i="3"/>
  <c r="D95" i="3"/>
  <c r="D96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7" i="3"/>
  <c r="D118" i="3"/>
  <c r="D119" i="3"/>
  <c r="D120" i="3"/>
  <c r="D121" i="3"/>
  <c r="D123" i="3"/>
  <c r="D124" i="3"/>
</calcChain>
</file>

<file path=xl/sharedStrings.xml><?xml version="1.0" encoding="utf-8"?>
<sst xmlns="http://schemas.openxmlformats.org/spreadsheetml/2006/main" count="219" uniqueCount="210">
  <si>
    <t>Информационная безопасность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</si>
  <si>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экстремизма"</t>
  </si>
  <si>
    <t>0810300000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</si>
  <si>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</si>
  <si>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0810300300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</si>
  <si>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</si>
  <si>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</si>
  <si>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</si>
  <si>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</si>
  <si>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Обеспечивающая подпрограмма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</si>
  <si>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</si>
  <si>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</si>
  <si>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Основное мероприятие "Создание условий для реализации полномочий органов местного самоуправления"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</si>
  <si>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</si>
  <si>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</si>
  <si>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</si>
  <si>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Основное мероприятие "Развитие похоронного дела"</t>
  </si>
  <si>
    <t>0810700000</t>
  </si>
  <si>
    <t>Муниципальная программа "Формирование современной комфортной городской среды"</t>
  </si>
  <si>
    <t>Содержание мест захоронения</t>
  </si>
  <si>
    <t>0810700590</t>
  </si>
  <si>
    <t>Подпрограмма "Комфортная городская среда"</t>
  </si>
  <si>
    <t>Основное мероприятие "Благоустройство общественных территорий муниципальных образований Московской области"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</si>
  <si>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</si>
  <si>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</si>
  <si>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</si>
  <si>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Подпрограмма "Обеспечение мероприятий по защите населения и территорий от чрезвычайных ситуаций"</t>
  </si>
  <si>
    <t>0820000000</t>
  </si>
  <si>
    <t>Наименования</t>
  </si>
  <si>
    <t>ЦСР</t>
  </si>
  <si>
    <t>Сумма (тыс. руб.)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</si>
  <si>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</si>
  <si>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 xml:space="preserve"> 2024 год</t>
  </si>
  <si>
    <t>2025 год</t>
  </si>
  <si>
    <t xml:space="preserve"> 2026 год</t>
  </si>
  <si>
    <t>Основное мероприятие "Обеспечение комфортной среды проживания на территории муниципального образования Московской области"</t>
  </si>
  <si>
    <t>Участие в предупреждении и ликвидации последствий чрезвычайных ситуаций в границах городского округа</t>
  </si>
  <si>
    <t>0820300340</t>
  </si>
  <si>
    <t>Муниципальная программа "Культура и туризм"</t>
  </si>
  <si>
    <t>0200000000</t>
  </si>
  <si>
    <t>Замена и модернизация детских игровых площадок</t>
  </si>
  <si>
    <t>Расходы на обеспечение деятельности (оказание услуг) муниципальных учреждений в сфере благоустройства (МБУ/МАУ)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</si>
  <si>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</si>
  <si>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</si>
  <si>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культурно-досуговых учреждений"</t>
  </si>
  <si>
    <t>0240400000</t>
  </si>
  <si>
    <t>Мероприятия в сфере культуры</t>
  </si>
  <si>
    <t>0240400500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</si>
  <si>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</si>
  <si>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</si>
  <si>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Обеспечение первичных мер пожарной безопасности в границах городского округа</t>
  </si>
  <si>
    <t>0840100360</t>
  </si>
  <si>
    <t>Подпрограмма "Развитие образования в сфере культуры"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</si>
  <si>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</si>
  <si>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</si>
  <si>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</si>
  <si>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</si>
  <si>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0260106260</t>
  </si>
  <si>
    <t>Муниципальная программа "Строительство и капитальный ремонт объектов социальной инфраструктуры"</t>
  </si>
  <si>
    <t>Муниципальная программа "Образование"</t>
  </si>
  <si>
    <t>0300000000</t>
  </si>
  <si>
    <t>Подпрограмма "Строительство (реконструкция), капитальный ремонт объектов образования"</t>
  </si>
  <si>
    <t>Подпрограмма "Общее образование"</t>
  </si>
  <si>
    <t>0310000000</t>
  </si>
  <si>
    <t>Основное мероприятие "Финансовое обеспечение деятельности образовательных организаций"</t>
  </si>
  <si>
    <t>0310100000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</si>
  <si>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</si>
  <si>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0310106050</t>
  </si>
  <si>
    <t>Муниципальная программа "Жилище"</t>
  </si>
  <si>
    <t>0900000000</t>
  </si>
  <si>
    <t>Подпрограмма "Обеспечение жильем молодых семей"</t>
  </si>
  <si>
    <t>0920000000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</si>
  <si>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</si>
  <si>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0310162010</t>
  </si>
  <si>
    <t>Реализация мероприятий по обеспечению жильем молодых семей за счет средств местного бюджета</t>
  </si>
  <si>
    <t>0920174970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</si>
  <si>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</si>
  <si>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</si>
  <si>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</si>
  <si>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</si>
  <si>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</si>
  <si>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0930160820</t>
  </si>
  <si>
    <t>Предоставление жилищного сертификата и единовременной социальной выплаты</t>
  </si>
  <si>
    <t>0930163080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</si>
  <si>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</si>
  <si>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03101R3031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</si>
  <si>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</si>
  <si>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0310200000</t>
  </si>
  <si>
    <t>Муниципальная программа «Развитие инженерной инфраструктуры, энергоэффективности и отрасли обращения с отходами»</t>
  </si>
  <si>
    <t>Подпрограмма "Объекты теплоснабжения, инженерные коммуникации"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</si>
  <si>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</si>
  <si>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</si>
  <si>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0310272870</t>
  </si>
  <si>
    <t>Капитальный ремонт сетей водоснабжения, водоотведения, теплоснабжения</t>
  </si>
  <si>
    <t>10302S0320</t>
  </si>
  <si>
    <t>Реализация первоочередных мероприятий по капитальному ремонту сетей теплоснабжения муниципальной собственности</t>
  </si>
  <si>
    <t>10302S1400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</si>
  <si>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</si>
  <si>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03102S2870</t>
  </si>
  <si>
    <t>Подпрограмма "Энергосбережение и повышение энергетической эффективности"</t>
  </si>
  <si>
    <t>Выполнение работ по установке автоматизированных систем контроля за газовой безопасностью в жилых помещениях (квартирах) многоквартирных домов</t>
  </si>
  <si>
    <t>Итого по муниципальным программам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</si>
  <si>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</si>
  <si>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0310400000</t>
  </si>
  <si>
    <t>0310406050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</si>
  <si>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</si>
  <si>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0310463190</t>
  </si>
  <si>
    <t>Муниципальная программа "Управление имуществом и муниципальными финансами"</t>
  </si>
  <si>
    <t>Подпрограмма "Эффективное управление имущественным комплексом"</t>
  </si>
  <si>
    <t>Основное мероприятие "Управление имуществом, находящимся в муниципальной собственности, и выполнение кадастровых работ"</t>
  </si>
  <si>
    <t>Подпрограмма "Дополнительное образование, воспитание и психолого-социальное сопровождение детей"</t>
  </si>
  <si>
    <t>0320000000</t>
  </si>
  <si>
    <t>Владение, пользование и распоряжение имуществом, находящимся в муниципальной собственности городского округа</t>
  </si>
  <si>
    <t>Обеспечение деятельности администрации</t>
  </si>
  <si>
    <t>0340100000</t>
  </si>
  <si>
    <t>Обеспечение деятельности органов местного самоуправления</t>
  </si>
  <si>
    <t>0340100130</t>
  </si>
  <si>
    <t>Обеспечение деятельности муниципальных казенных учреждений в сфере закупок товаров, работ, услуг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</si>
  <si>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</si>
  <si>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Подпрограмма "Развитие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медиасреды"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</si>
  <si>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</si>
  <si>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Муниципальная программа "Спорт"</t>
  </si>
  <si>
    <t>0500000000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</si>
  <si>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</si>
  <si>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051P500000</t>
  </si>
  <si>
    <t>Подготовка основания, приобретение и установка плоскостных спортивных сооружений</t>
  </si>
  <si>
    <t>051P5S2610</t>
  </si>
  <si>
    <t>Расходы на обеспечение деятельности (оказание услуг) муниципальных учреждений в сфере информационной политики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</si>
  <si>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</si>
  <si>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</si>
  <si>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</si>
  <si>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0640000000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</si>
  <si>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</si>
  <si>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</si>
  <si>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</si>
  <si>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Муниципальная программа "Экология и окружающая среда"</t>
  </si>
  <si>
    <t>0700000000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</si>
  <si>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</si>
  <si>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"Охрана окружающей среды"</t>
  </si>
  <si>
    <t>0710000000</t>
  </si>
  <si>
    <t>Организация и проведение экологических мероприятий</t>
  </si>
  <si>
    <t>0710301430</t>
  </si>
  <si>
    <t>Подпрограмма "Ликвидация накопленного вреда окружающей среде"</t>
  </si>
  <si>
    <t>0750000000</t>
  </si>
  <si>
    <t>Ликвидация несанкционированных свалок в границах городского округа</t>
  </si>
  <si>
    <t>0750101460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</si>
  <si>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</si>
  <si>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</si>
  <si>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</si>
  <si>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</si>
  <si>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объектов, находящихся в собственности городского округа, и мест с массовым пребыванием людей"</t>
  </si>
  <si>
    <t>0810100000</t>
  </si>
  <si>
    <t>0810100300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</si>
  <si>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</si>
  <si>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</si>
  <si>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Муниципальная программа "Цифровое муниципальное образование"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</si>
  <si>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</si>
  <si>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</si>
  <si>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</si>
  <si>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</si>
  <si>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</si>
  <si>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</si>
  <si>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</si>
  <si>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"Информационная безопасность"</t>
  </si>
  <si>
    <t>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</si>
  <si>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032EВ57860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</si>
  <si>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</si>
  <si>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1030100000</t>
  </si>
  <si>
    <t>Реализация мероприятий по строительству и реконструкции объектов теплоснабжения</t>
  </si>
  <si>
    <t>10301S4340</t>
  </si>
  <si>
    <t>Капитальный ремонт сетей теплоснабжения на территории муниципальных образований Московской области</t>
  </si>
  <si>
    <t>10302S0540</t>
  </si>
  <si>
    <t>Реализация мероприятий по капитальному ремонту сетей теплоснабжения на территории муниципальных образований</t>
  </si>
  <si>
    <t>10302S1390</t>
  </si>
  <si>
    <t>Реализация первоочередных мероприятий по строительству и реконструкции сетей теплоснабжения муниципальной собственности</t>
  </si>
  <si>
    <t>10302S4780</t>
  </si>
  <si>
    <t>Подпрограмма "Реализация полномочий в сфере жилищно-коммунального хозяйства"</t>
  </si>
  <si>
    <t>1080000000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</si>
  <si>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</si>
  <si>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1080100000</t>
  </si>
  <si>
    <t>Реализация отдельных мероприятий муниципальных программ за счет средств местного бюджета</t>
  </si>
  <si>
    <t>1080171430</t>
  </si>
  <si>
    <t>Подпрограмма "Эффективное местное самоуправление"</t>
  </si>
  <si>
    <t>1330000000</t>
  </si>
  <si>
    <t>Основное мероприятие "Практики инициативного бюджетирования"</t>
  </si>
  <si>
    <t>1330200000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</si>
  <si>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</si>
  <si>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13302S3050</t>
  </si>
  <si>
    <t>Обустройство и установка детских, игровых площадок на территории муниципальных образований за счет средств местного бюджета</t>
  </si>
  <si>
    <t>1710171580</t>
  </si>
  <si>
    <t>Организация наружного освещения</t>
  </si>
  <si>
    <t>1720101480</t>
  </si>
  <si>
    <t>Устройство и модернизация контейнерных площадок</t>
  </si>
  <si>
    <t>17201S2490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</si>
  <si>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</si>
  <si>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1830700000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</si>
  <si>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</si>
  <si>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1830773770</t>
  </si>
  <si>
    <t>Утверждено в бюджете  на 2024 год</t>
  </si>
  <si>
    <t>отклонение (+ увел.; - уменьш.)</t>
  </si>
  <si>
    <t>Предусмотрено в Проекте              на 2024 год</t>
  </si>
  <si>
    <t>Информация об изменении расходов бюджета в рамках реализации муниципальных программ и непрограммных видов деятельности  на 2024 год и на плановый период 2025 и 2026 годов</t>
  </si>
  <si>
    <t>Приложение № 2 к пояснительной записке</t>
  </si>
  <si>
    <t>Федеральный проект "Спорт - норма жизни"</t>
  </si>
  <si>
    <t>Итого по непрограммным расходам</t>
  </si>
  <si>
    <t>ИТОГО</t>
  </si>
  <si>
    <t>Утверждено в бюджете  на 2025 год</t>
  </si>
  <si>
    <t>Предусмотрено в Проекте              на 2025 год</t>
  </si>
  <si>
    <t>Утверждено в бюджете  на 2026 год</t>
  </si>
  <si>
    <t>Предусмотрено в Проекте             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</si>
</sst>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&gt;=50]#,##0.0,;[Red][&lt;=-50]\-#,##0.0,;#,##0.0,"/>
    <numFmt numFmtId="165" formatCode="#,##0.0_ ;[Red]\-#,##0.0\ "/>
    <numFmt numFmtId="166" formatCode="#,##0.0"/>
    <numFmt numFmtId="167" formatCode="#,##0.0000000_ ;[Red]\-#,##0.0000000\ "/>
    <numFmt numFmtId="168" formatCode="#,##0.000000_ ;[Red]\-#,##0.000000\ "/>
  </numFmts>
  <fonts count="14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9"/>
      <color rgb="FF000000"/>
      <name val="Arial"/>
      <family val="2"/>
      <charset val="204"/>
    </font>
    <font>
      <b/>
      <sz val="11"/>
      <color indexed="8"/>
      <name val="Calibri"/>
      <family val="2"/>
      <scheme val="minor"/>
    </font>
    <font>
      <b/>
      <sz val="11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9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NumberFormat="1" applyFont="1" applyFill="1" applyBorder="1" applyAlignment="1">
      <alignment vertical="center"/>
    </xf>
    <xf numFmtId="0" fontId="0" fillId="0" borderId="0" xfId="0" applyFill="1"/>
    <xf numFmtId="0" fontId="1" fillId="0" borderId="0" xfId="0" applyNumberFormat="1" applyFont="1" applyFill="1" applyBorder="1" applyAlignment="1">
      <alignment horizontal="right" vertical="center" wrapText="1"/>
    </xf>
    <xf numFmtId="0" fontId="0" fillId="0" borderId="0" xfId="0" applyFill="1" applyAlignment="1"/>
    <xf numFmtId="0" fontId="3" fillId="0" borderId="0" xfId="0" applyFont="1" applyFill="1" applyAlignment="1">
      <alignment horizontal="center" vertical="distributed" wrapText="1"/>
    </xf>
    <xf numFmtId="164" fontId="2" fillId="0" borderId="2" xfId="0" applyNumberFormat="1" applyFont="1" applyBorder="1" applyAlignment="1">
      <alignment horizontal="right" vertical="center"/>
    </xf>
    <xf numFmtId="0" fontId="7" fillId="2" borderId="15" xfId="0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right" vertical="center"/>
    </xf>
    <xf numFmtId="165" fontId="6" fillId="0" borderId="12" xfId="0" applyNumberFormat="1" applyFont="1" applyFill="1" applyBorder="1" applyAlignment="1">
      <alignment horizontal="right" vertical="center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165" fontId="6" fillId="3" borderId="12" xfId="0" applyNumberFormat="1" applyFont="1" applyFill="1" applyBorder="1" applyAlignment="1">
      <alignment horizontal="right" vertical="center"/>
    </xf>
    <xf numFmtId="165" fontId="5" fillId="3" borderId="12" xfId="0" applyNumberFormat="1" applyFont="1" applyFill="1" applyBorder="1" applyAlignment="1">
      <alignment horizontal="right" vertical="center"/>
    </xf>
    <xf numFmtId="164" fontId="2" fillId="0" borderId="20" xfId="0" applyNumberFormat="1" applyFont="1" applyBorder="1" applyAlignment="1">
      <alignment horizontal="right" vertical="center"/>
    </xf>
    <xf numFmtId="165" fontId="6" fillId="3" borderId="22" xfId="0" applyNumberFormat="1" applyFont="1" applyFill="1" applyBorder="1" applyAlignment="1">
      <alignment horizontal="right" vertical="center"/>
    </xf>
    <xf numFmtId="165" fontId="2" fillId="0" borderId="12" xfId="0" applyNumberFormat="1" applyFont="1" applyFill="1" applyBorder="1" applyAlignment="1">
      <alignment horizontal="right" vertical="center"/>
    </xf>
    <xf numFmtId="165" fontId="2" fillId="3" borderId="12" xfId="0" applyNumberFormat="1" applyFont="1" applyFill="1" applyBorder="1" applyAlignment="1">
      <alignment horizontal="right" vertical="center"/>
    </xf>
    <xf numFmtId="0" fontId="0" fillId="3" borderId="0" xfId="0" applyFill="1"/>
    <xf numFmtId="0" fontId="3" fillId="3" borderId="0" xfId="0" applyFont="1" applyFill="1" applyAlignment="1">
      <alignment horizontal="center" vertical="distributed" wrapText="1"/>
    </xf>
    <xf numFmtId="0" fontId="1" fillId="3" borderId="0" xfId="0" applyNumberFormat="1" applyFont="1" applyFill="1" applyBorder="1" applyAlignment="1">
      <alignment horizontal="right" vertical="center" wrapText="1"/>
    </xf>
    <xf numFmtId="0" fontId="7" fillId="4" borderId="14" xfId="0" applyFont="1" applyFill="1" applyBorder="1" applyAlignment="1">
      <alignment horizontal="center" vertical="center" wrapText="1"/>
    </xf>
    <xf numFmtId="164" fontId="2" fillId="3" borderId="20" xfId="0" applyNumberFormat="1" applyFont="1" applyFill="1" applyBorder="1" applyAlignment="1">
      <alignment horizontal="right" vertical="center"/>
    </xf>
    <xf numFmtId="164" fontId="2" fillId="3" borderId="2" xfId="0" applyNumberFormat="1" applyFont="1" applyFill="1" applyBorder="1" applyAlignment="1">
      <alignment horizontal="right" vertical="center"/>
    </xf>
    <xf numFmtId="0" fontId="1" fillId="3" borderId="0" xfId="0" applyNumberFormat="1" applyFont="1" applyFill="1" applyBorder="1" applyAlignment="1">
      <alignment vertical="center"/>
    </xf>
    <xf numFmtId="165" fontId="5" fillId="3" borderId="22" xfId="0" applyNumberFormat="1" applyFont="1" applyFill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/>
    <xf numFmtId="0" fontId="9" fillId="0" borderId="0" xfId="0" applyFont="1" applyFill="1"/>
    <xf numFmtId="0" fontId="11" fillId="0" borderId="0" xfId="0" applyNumberFormat="1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2" fillId="3" borderId="11" xfId="0" applyNumberFormat="1" applyFont="1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0" fontId="11" fillId="0" borderId="19" xfId="0" applyNumberFormat="1" applyFont="1" applyFill="1" applyBorder="1" applyAlignment="1">
      <alignment horizontal="left" vertical="center" wrapText="1"/>
    </xf>
    <xf numFmtId="0" fontId="5" fillId="0" borderId="23" xfId="0" applyNumberFormat="1" applyFont="1" applyFill="1" applyBorder="1" applyAlignment="1">
      <alignment horizontal="left" vertical="center" wrapText="1"/>
    </xf>
    <xf numFmtId="166" fontId="7" fillId="0" borderId="12" xfId="0" applyNumberFormat="1" applyFont="1" applyFill="1" applyBorder="1" applyAlignment="1"/>
    <xf numFmtId="166" fontId="7" fillId="3" borderId="12" xfId="0" applyNumberFormat="1" applyFont="1" applyFill="1" applyBorder="1" applyAlignment="1"/>
    <xf numFmtId="166" fontId="13" fillId="3" borderId="12" xfId="0" applyNumberFormat="1" applyFont="1" applyFill="1" applyBorder="1"/>
    <xf numFmtId="165" fontId="13" fillId="0" borderId="12" xfId="0" applyNumberFormat="1" applyFont="1" applyFill="1" applyBorder="1"/>
    <xf numFmtId="167" fontId="0" fillId="0" borderId="0" xfId="0" applyNumberFormat="1" applyFill="1"/>
    <xf numFmtId="168" fontId="5" fillId="3" borderId="12" xfId="0" applyNumberFormat="1" applyFont="1" applyFill="1" applyBorder="1" applyAlignment="1">
      <alignment horizontal="right" vertical="center"/>
    </xf>
    <xf numFmtId="166" fontId="2" fillId="3" borderId="12" xfId="0" applyNumberFormat="1" applyFont="1" applyFill="1" applyBorder="1" applyAlignment="1">
      <alignment horizontal="right" vertical="center"/>
    </xf>
    <xf numFmtId="0" fontId="13" fillId="0" borderId="12" xfId="0" applyFont="1" applyFill="1" applyBorder="1" applyAlignment="1"/>
    <xf numFmtId="0" fontId="13" fillId="0" borderId="12" xfId="0" applyFont="1" applyBorder="1" applyAlignment="1"/>
    <xf numFmtId="0" fontId="0" fillId="0" borderId="0" xfId="0" applyFill="1" applyAlignment="1"/>
    <xf numFmtId="0" fontId="0" fillId="0" borderId="0" xfId="0" applyAlignment="1"/>
    <xf numFmtId="0" fontId="4" fillId="2" borderId="0" xfId="0" applyFont="1" applyFill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8" fillId="0" borderId="24" xfId="0" applyNumberFormat="1" applyFont="1" applyFill="1" applyBorder="1" applyAlignment="1">
      <alignment horizontal="center" vertical="center" wrapText="1"/>
    </xf>
    <xf numFmtId="0" fontId="8" fillId="0" borderId="25" xfId="0" applyNumberFormat="1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left" vertical="center" wrapText="1"/>
    </xf>
    <xf numFmtId="0" fontId="7" fillId="0" borderId="27" xfId="0" applyNumberFormat="1" applyFont="1" applyFill="1" applyBorder="1" applyAlignment="1">
      <alignment horizontal="left" vertical="center" wrapText="1"/>
    </xf>
    <xf numFmtId="0" fontId="12" fillId="0" borderId="28" xfId="0" applyFont="1" applyBorder="1" applyAlignment="1">
      <alignment vertical="center"/>
    </xf>
    <xf numFmtId="165" fontId="7" fillId="0" borderId="21" xfId="0" applyNumberFormat="1" applyFont="1" applyFill="1" applyBorder="1" applyAlignment="1">
      <alignment horizontal="right"/>
    </xf>
    <xf numFmtId="165" fontId="7" fillId="3" borderId="21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1"/>
  <sheetViews>
    <sheetView tabSelected="1" topLeftCell="A116" zoomScale="85" zoomScaleNormal="85" workbookViewId="0">
      <selection activeCell="C128" sqref="C128:K128"/>
    </sheetView>
  </sheetViews>
  <sheetFormatPr defaultRowHeight="15" x14ac:dyDescent="0.25"/>
  <cols>
    <col min="1" max="1" width="45.5703125" style="36" customWidth="1"/>
    <col min="2" max="2" width="16.42578125" style="2" customWidth="1"/>
    <col min="3" max="3" width="19.7109375" style="2" customWidth="1"/>
    <col min="4" max="4" width="21" style="24" customWidth="1"/>
    <col min="5" max="5" width="20.42578125" style="2" customWidth="1"/>
    <col min="6" max="6" width="19" style="2" customWidth="1"/>
    <col min="7" max="7" width="19.28515625" style="24" customWidth="1"/>
    <col min="8" max="8" width="20.85546875" style="2" customWidth="1"/>
    <col min="9" max="9" width="21.5703125" style="2" customWidth="1"/>
    <col min="10" max="10" width="16" style="24" customWidth="1"/>
    <col min="11" max="11" width="17" style="2" bestFit="1" customWidth="1"/>
    <col min="12" max="16384" width="9.140625" style="2"/>
  </cols>
  <sheetData>
    <row r="1" spans="1:11" x14ac:dyDescent="0.25">
      <c r="A1" s="35"/>
      <c r="B1" s="4"/>
      <c r="C1" s="5"/>
      <c r="D1" s="25"/>
      <c r="E1" s="5"/>
      <c r="F1" s="5"/>
      <c r="G1" s="25"/>
      <c r="H1" s="5"/>
      <c r="I1" s="52" t="s">
        <v>202</v>
      </c>
      <c r="J1" s="53"/>
      <c r="K1" s="53"/>
    </row>
    <row r="3" spans="1:11" ht="36" customHeight="1" x14ac:dyDescent="0.25">
      <c r="A3" s="54" t="s">
        <v>201</v>
      </c>
      <c r="B3" s="54"/>
      <c r="C3" s="54"/>
      <c r="D3" s="54"/>
      <c r="E3" s="54"/>
      <c r="F3" s="54"/>
      <c r="G3" s="54"/>
      <c r="H3" s="54"/>
      <c r="I3" s="54"/>
      <c r="J3" s="53"/>
      <c r="K3" s="53"/>
    </row>
    <row r="4" spans="1:11" ht="15.75" thickBot="1" x14ac:dyDescent="0.3">
      <c r="A4" s="37"/>
      <c r="B4" s="3"/>
      <c r="C4" s="3"/>
      <c r="D4" s="26"/>
      <c r="E4" s="3"/>
      <c r="F4" s="3"/>
      <c r="G4" s="26"/>
      <c r="H4" s="3"/>
      <c r="I4" s="3"/>
      <c r="J4" s="30"/>
      <c r="K4" s="1"/>
    </row>
    <row r="5" spans="1:11" ht="15.75" thickBot="1" x14ac:dyDescent="0.3">
      <c r="A5" s="63" t="s">
        <v>28</v>
      </c>
      <c r="B5" s="66" t="s">
        <v>29</v>
      </c>
      <c r="C5" s="60" t="s">
        <v>30</v>
      </c>
      <c r="D5" s="61"/>
      <c r="E5" s="61"/>
      <c r="F5" s="61"/>
      <c r="G5" s="61"/>
      <c r="H5" s="61"/>
      <c r="I5" s="61"/>
      <c r="J5" s="61"/>
      <c r="K5" s="62"/>
    </row>
    <row r="6" spans="1:11" ht="15.75" thickBot="1" x14ac:dyDescent="0.3">
      <c r="A6" s="64"/>
      <c r="B6" s="67"/>
      <c r="C6" s="55" t="s">
        <v>32</v>
      </c>
      <c r="D6" s="56"/>
      <c r="E6" s="57"/>
      <c r="F6" s="58" t="s">
        <v>33</v>
      </c>
      <c r="G6" s="56"/>
      <c r="H6" s="57"/>
      <c r="I6" s="58" t="s">
        <v>34</v>
      </c>
      <c r="J6" s="56"/>
      <c r="K6" s="59"/>
    </row>
    <row r="7" spans="1:11" ht="45.75" thickBot="1" x14ac:dyDescent="0.3">
      <c r="A7" s="65"/>
      <c r="B7" s="68"/>
      <c r="C7" s="10" t="s">
        <v>198</v>
      </c>
      <c r="D7" s="27" t="s">
        <v>199</v>
      </c>
      <c r="E7" s="11" t="s">
        <v>200</v>
      </c>
      <c r="F7" s="10" t="s">
        <v>206</v>
      </c>
      <c r="G7" s="27" t="s">
        <v>199</v>
      </c>
      <c r="H7" s="11" t="s">
        <v>207</v>
      </c>
      <c r="I7" s="7" t="s">
        <v>208</v>
      </c>
      <c r="J7" s="27" t="s">
        <v>199</v>
      </c>
      <c r="K7" s="11" t="s">
        <v>209</v>
      </c>
    </row>
    <row r="8" spans="1:11" ht="36.75" customHeight="1" x14ac:dyDescent="0.25">
      <c r="A8" s="42" t="s">
        <v>38</v>
      </c>
      <c r="B8" s="13" t="s">
        <v>39</v>
      </c>
      <c r="C8" s="8">
        <v>212509.5</v>
      </c>
      <c r="D8" s="19">
        <f t="shared" ref="D8:D21" si="0">E8-C8</f>
        <v>1000</v>
      </c>
      <c r="E8" s="8">
        <v>213509.5</v>
      </c>
      <c r="F8" s="8">
        <v>198381.8</v>
      </c>
      <c r="G8" s="19">
        <f t="shared" ref="G8:G21" si="1">H8-F8</f>
        <v>0</v>
      </c>
      <c r="H8" s="8">
        <v>198381.8</v>
      </c>
      <c r="I8" s="8">
        <v>198381.7</v>
      </c>
      <c r="J8" s="19">
        <f t="shared" ref="J8:J21" si="2">K8-I8</f>
        <v>1.9999999989522621E-2</v>
      </c>
      <c r="K8" s="8">
        <v>198381.72</v>
      </c>
    </row>
    <row r="9" spans="1:11" ht="38.25" customHeight="1" x14ac:dyDescent="0.25">
      <c r="A9" s="34" t="s">
        <v>42</v>
      </c>
      <c r="B9" s="16" t="s">
        <v>43</v>
      </c>
      <c r="C9" s="9">
        <v>101101.8</v>
      </c>
      <c r="D9" s="23">
        <f t="shared" si="0"/>
        <v>-1457.6000000000058</v>
      </c>
      <c r="E9" s="22">
        <v>99644.2</v>
      </c>
      <c r="F9" s="9">
        <v>102048</v>
      </c>
      <c r="G9" s="23">
        <f t="shared" si="1"/>
        <v>0</v>
      </c>
      <c r="H9" s="22">
        <v>102048</v>
      </c>
      <c r="I9" s="9">
        <v>102048</v>
      </c>
      <c r="J9" s="23">
        <f t="shared" si="2"/>
        <v>0</v>
      </c>
      <c r="K9" s="22">
        <v>102048</v>
      </c>
    </row>
    <row r="10" spans="1:11" ht="28.5" customHeight="1" x14ac:dyDescent="0.25">
      <c r="A10" s="34" t="s">
        <v>44</v>
      </c>
      <c r="B10" s="16" t="s">
        <v>45</v>
      </c>
      <c r="C10" s="9">
        <v>101101.8</v>
      </c>
      <c r="D10" s="23">
        <f t="shared" si="0"/>
        <v>-1457.6000000000058</v>
      </c>
      <c r="E10" s="22">
        <v>99644.2</v>
      </c>
      <c r="F10" s="9">
        <v>102048</v>
      </c>
      <c r="G10" s="23">
        <f t="shared" si="1"/>
        <v>0</v>
      </c>
      <c r="H10" s="22">
        <v>102048</v>
      </c>
      <c r="I10" s="9">
        <v>102048</v>
      </c>
      <c r="J10" s="23">
        <f t="shared" si="2"/>
        <v>0</v>
      </c>
      <c r="K10" s="22">
        <v>102048</v>
      </c>
    </row>
    <row r="11" spans="1:11" ht="22.5" customHeight="1" x14ac:dyDescent="0.25">
      <c r="A11" s="34" t="s">
        <v>46</v>
      </c>
      <c r="B11" s="16" t="s">
        <v>47</v>
      </c>
      <c r="C11" s="9">
        <v>5000</v>
      </c>
      <c r="D11" s="22">
        <f t="shared" si="0"/>
        <v>-1457.6</v>
      </c>
      <c r="E11" s="22">
        <v>3542.4</v>
      </c>
      <c r="F11" s="9">
        <v>5000</v>
      </c>
      <c r="G11" s="23">
        <f t="shared" si="1"/>
        <v>0</v>
      </c>
      <c r="H11" s="22">
        <v>5000</v>
      </c>
      <c r="I11" s="9">
        <v>5000</v>
      </c>
      <c r="J11" s="23">
        <f t="shared" si="2"/>
        <v>0</v>
      </c>
      <c r="K11" s="22">
        <v>5000</v>
      </c>
    </row>
    <row r="12" spans="1:11" ht="24" x14ac:dyDescent="0.25">
      <c r="A12" s="34" t="s">
        <v>52</v>
      </c>
      <c r="B12" s="16" t="s">
        <v>53</v>
      </c>
      <c r="C12" s="9">
        <f>81584460/1000</f>
        <v>81584.460000000006</v>
      </c>
      <c r="D12" s="23">
        <f t="shared" si="0"/>
        <v>2457.5668199999927</v>
      </c>
      <c r="E12" s="22">
        <f>84042026.82/1000</f>
        <v>84042.026819999999</v>
      </c>
      <c r="F12" s="9">
        <v>68504.5</v>
      </c>
      <c r="G12" s="23">
        <f t="shared" si="1"/>
        <v>0</v>
      </c>
      <c r="H12" s="22">
        <v>68504.5</v>
      </c>
      <c r="I12" s="9">
        <v>68504.460000000006</v>
      </c>
      <c r="J12" s="23">
        <f t="shared" si="2"/>
        <v>0</v>
      </c>
      <c r="K12" s="22">
        <v>68504.460000000006</v>
      </c>
    </row>
    <row r="13" spans="1:11" ht="40.5" customHeight="1" x14ac:dyDescent="0.25">
      <c r="A13" s="34" t="s">
        <v>54</v>
      </c>
      <c r="B13" s="16" t="s">
        <v>55</v>
      </c>
      <c r="C13" s="9">
        <f>69504460/1000</f>
        <v>69504.460000000006</v>
      </c>
      <c r="D13" s="23">
        <f t="shared" si="0"/>
        <v>2457.5668199999927</v>
      </c>
      <c r="E13" s="22">
        <f>71962026.82/1000</f>
        <v>71962.026819999999</v>
      </c>
      <c r="F13" s="9">
        <v>68504.5</v>
      </c>
      <c r="G13" s="23">
        <f t="shared" si="1"/>
        <v>0</v>
      </c>
      <c r="H13" s="22">
        <v>68504.5</v>
      </c>
      <c r="I13" s="9">
        <v>68504.460000000006</v>
      </c>
      <c r="J13" s="23">
        <f t="shared" si="2"/>
        <v>0</v>
      </c>
      <c r="K13" s="22">
        <v>68504.460000000006</v>
      </c>
    </row>
    <row r="14" spans="1:11" ht="36" x14ac:dyDescent="0.25">
      <c r="A14" s="34" t="s">
        <v>56</v>
      </c>
      <c r="B14" s="16" t="s">
        <v>57</v>
      </c>
      <c r="C14" s="9">
        <f>69504460/1000</f>
        <v>69504.460000000006</v>
      </c>
      <c r="D14" s="23">
        <f t="shared" si="0"/>
        <v>2457.5668199999927</v>
      </c>
      <c r="E14" s="22">
        <f>71962026.82/1000</f>
        <v>71962.026819999999</v>
      </c>
      <c r="F14" s="9">
        <v>68504.5</v>
      </c>
      <c r="G14" s="23">
        <f t="shared" si="1"/>
        <v>0</v>
      </c>
      <c r="H14" s="22">
        <v>68504.5</v>
      </c>
      <c r="I14" s="9">
        <v>68504.460000000006</v>
      </c>
      <c r="J14" s="23">
        <f t="shared" si="2"/>
        <v>0</v>
      </c>
      <c r="K14" s="22">
        <v>68504.460000000006</v>
      </c>
    </row>
    <row r="15" spans="1:11" ht="27" customHeight="1" x14ac:dyDescent="0.25">
      <c r="A15" s="33" t="s">
        <v>59</v>
      </c>
      <c r="B15" s="13" t="s">
        <v>60</v>
      </c>
      <c r="C15" s="8">
        <f>1440175683.4/1000</f>
        <v>1440175.6834</v>
      </c>
      <c r="D15" s="19">
        <f t="shared" si="0"/>
        <v>-21150.669380000094</v>
      </c>
      <c r="E15" s="8">
        <f>1419025014.02/1000</f>
        <v>1419025.0140199999</v>
      </c>
      <c r="F15" s="8">
        <v>1417407</v>
      </c>
      <c r="G15" s="19">
        <f t="shared" si="1"/>
        <v>0</v>
      </c>
      <c r="H15" s="8">
        <v>1417407</v>
      </c>
      <c r="I15" s="8">
        <v>1416792.8</v>
      </c>
      <c r="J15" s="19">
        <v>0</v>
      </c>
      <c r="K15" s="8">
        <v>1416792.79</v>
      </c>
    </row>
    <row r="16" spans="1:11" ht="18" customHeight="1" x14ac:dyDescent="0.25">
      <c r="A16" s="34" t="s">
        <v>62</v>
      </c>
      <c r="B16" s="16" t="s">
        <v>63</v>
      </c>
      <c r="C16" s="9">
        <v>1379301.7</v>
      </c>
      <c r="D16" s="23">
        <f t="shared" si="0"/>
        <v>-20463.699999999953</v>
      </c>
      <c r="E16" s="22">
        <v>1358838</v>
      </c>
      <c r="F16" s="22">
        <v>1358329.6</v>
      </c>
      <c r="G16" s="23">
        <f t="shared" si="1"/>
        <v>0</v>
      </c>
      <c r="H16" s="22">
        <v>1358329.6</v>
      </c>
      <c r="I16" s="22">
        <v>1357735.3</v>
      </c>
      <c r="J16" s="23">
        <f t="shared" si="2"/>
        <v>2.0000000018626451E-2</v>
      </c>
      <c r="K16" s="22">
        <v>1357735.32</v>
      </c>
    </row>
    <row r="17" spans="1:11" ht="25.5" customHeight="1" x14ac:dyDescent="0.25">
      <c r="A17" s="34" t="s">
        <v>64</v>
      </c>
      <c r="B17" s="16" t="s">
        <v>65</v>
      </c>
      <c r="C17" s="9">
        <v>1277413.8</v>
      </c>
      <c r="D17" s="23">
        <f t="shared" si="0"/>
        <v>-21587.699999999953</v>
      </c>
      <c r="E17" s="22">
        <v>1255826.1000000001</v>
      </c>
      <c r="F17" s="22">
        <v>1255138.6000000001</v>
      </c>
      <c r="G17" s="23">
        <f t="shared" si="1"/>
        <v>0</v>
      </c>
      <c r="H17" s="22">
        <v>1255138.6000000001</v>
      </c>
      <c r="I17" s="22">
        <v>1254863.5</v>
      </c>
      <c r="J17" s="23">
        <f t="shared" si="2"/>
        <v>3.0000000027939677E-2</v>
      </c>
      <c r="K17" s="22">
        <v>1254863.53</v>
      </c>
    </row>
    <row r="18" spans="1:11" ht="66.75" customHeight="1" x14ac:dyDescent="0.25">
      <c r="A18" s="34" t="s">
        <v>66</v>
      </c>
      <c r="B18" s="16" t="s">
        <v>67</v>
      </c>
      <c r="C18" s="9">
        <f>143398451.75/1000</f>
        <v>143398.45175000001</v>
      </c>
      <c r="D18" s="23">
        <f t="shared" si="0"/>
        <v>644.27301999999327</v>
      </c>
      <c r="E18" s="22">
        <f>144042724.77/1000</f>
        <v>144042.72477</v>
      </c>
      <c r="F18" s="22">
        <v>126436.1</v>
      </c>
      <c r="G18" s="23">
        <f t="shared" si="1"/>
        <v>0</v>
      </c>
      <c r="H18" s="22">
        <v>126436.1</v>
      </c>
      <c r="I18" s="22">
        <v>127209.3</v>
      </c>
      <c r="J18" s="23">
        <f t="shared" si="2"/>
        <v>9.9999999947613105E-3</v>
      </c>
      <c r="K18" s="22">
        <v>127209.31</v>
      </c>
    </row>
    <row r="19" spans="1:11" ht="170.25" customHeight="1" x14ac:dyDescent="0.25">
      <c r="A19" s="34" t="s">
        <v>72</v>
      </c>
      <c r="B19" s="16" t="s">
        <v>73</v>
      </c>
      <c r="C19" s="9">
        <v>921054</v>
      </c>
      <c r="D19" s="23">
        <f t="shared" si="0"/>
        <v>-25720</v>
      </c>
      <c r="E19" s="22">
        <v>895334</v>
      </c>
      <c r="F19" s="22">
        <v>921054</v>
      </c>
      <c r="G19" s="23">
        <f t="shared" si="1"/>
        <v>0</v>
      </c>
      <c r="H19" s="22">
        <v>921054</v>
      </c>
      <c r="I19" s="22">
        <v>921054</v>
      </c>
      <c r="J19" s="23">
        <f t="shared" si="2"/>
        <v>0</v>
      </c>
      <c r="K19" s="22">
        <v>921054</v>
      </c>
    </row>
    <row r="20" spans="1:11" ht="269.25" customHeight="1" x14ac:dyDescent="0.25">
      <c r="A20" s="34" t="s">
        <v>84</v>
      </c>
      <c r="B20" s="14" t="s">
        <v>85</v>
      </c>
      <c r="C20" s="9">
        <v>20962</v>
      </c>
      <c r="D20" s="23">
        <f t="shared" si="0"/>
        <v>3488</v>
      </c>
      <c r="E20" s="22">
        <v>24450</v>
      </c>
      <c r="F20" s="22">
        <v>21327</v>
      </c>
      <c r="G20" s="23">
        <f t="shared" si="1"/>
        <v>0</v>
      </c>
      <c r="H20" s="22">
        <v>21327</v>
      </c>
      <c r="I20" s="22">
        <v>21327</v>
      </c>
      <c r="J20" s="23">
        <f t="shared" si="2"/>
        <v>0</v>
      </c>
      <c r="K20" s="22">
        <v>21327</v>
      </c>
    </row>
    <row r="21" spans="1:11" ht="72" x14ac:dyDescent="0.25">
      <c r="A21" s="34" t="s">
        <v>86</v>
      </c>
      <c r="B21" s="16" t="s">
        <v>87</v>
      </c>
      <c r="C21" s="9">
        <v>93245.3</v>
      </c>
      <c r="D21" s="23">
        <f t="shared" si="0"/>
        <v>1716</v>
      </c>
      <c r="E21" s="22">
        <v>94961.3</v>
      </c>
      <c r="F21" s="22">
        <v>94548.3</v>
      </c>
      <c r="G21" s="23">
        <f t="shared" si="1"/>
        <v>0</v>
      </c>
      <c r="H21" s="22">
        <v>94548.3</v>
      </c>
      <c r="I21" s="22">
        <v>94054.2</v>
      </c>
      <c r="J21" s="23">
        <f t="shared" si="2"/>
        <v>-2.0000000004074536E-2</v>
      </c>
      <c r="K21" s="22">
        <v>94054.18</v>
      </c>
    </row>
    <row r="22" spans="1:11" ht="72" x14ac:dyDescent="0.25">
      <c r="A22" s="34" t="s">
        <v>91</v>
      </c>
      <c r="B22" s="16" t="s">
        <v>92</v>
      </c>
      <c r="C22" s="9">
        <v>21035</v>
      </c>
      <c r="D22" s="23">
        <f t="shared" ref="D22:D30" si="3">E22-C22</f>
        <v>1089</v>
      </c>
      <c r="E22" s="22">
        <v>22124</v>
      </c>
      <c r="F22" s="22">
        <v>47259</v>
      </c>
      <c r="G22" s="23">
        <f t="shared" ref="G22:G30" si="4">H22-F22</f>
        <v>0</v>
      </c>
      <c r="H22" s="22">
        <v>47259</v>
      </c>
      <c r="I22" s="22">
        <v>47259</v>
      </c>
      <c r="J22" s="23">
        <f t="shared" ref="J22:J30" si="5">K22-I22</f>
        <v>0</v>
      </c>
      <c r="K22" s="22">
        <v>47259</v>
      </c>
    </row>
    <row r="23" spans="1:11" ht="60" x14ac:dyDescent="0.25">
      <c r="A23" s="34" t="s">
        <v>97</v>
      </c>
      <c r="B23" s="14" t="s">
        <v>98</v>
      </c>
      <c r="C23" s="9">
        <v>25832</v>
      </c>
      <c r="D23" s="23">
        <f t="shared" si="3"/>
        <v>627</v>
      </c>
      <c r="E23" s="22">
        <v>26459</v>
      </c>
      <c r="F23" s="22">
        <v>0</v>
      </c>
      <c r="G23" s="23">
        <f t="shared" si="4"/>
        <v>0</v>
      </c>
      <c r="H23" s="22">
        <v>0</v>
      </c>
      <c r="I23" s="22">
        <v>0</v>
      </c>
      <c r="J23" s="23">
        <f t="shared" si="5"/>
        <v>0</v>
      </c>
      <c r="K23" s="22">
        <v>0</v>
      </c>
    </row>
    <row r="24" spans="1:11" ht="60" x14ac:dyDescent="0.25">
      <c r="A24" s="34" t="s">
        <v>102</v>
      </c>
      <c r="B24" s="16" t="s">
        <v>103</v>
      </c>
      <c r="C24" s="9">
        <v>7805</v>
      </c>
      <c r="D24" s="23">
        <f t="shared" si="3"/>
        <v>-592</v>
      </c>
      <c r="E24" s="22">
        <v>7213</v>
      </c>
      <c r="F24" s="22">
        <v>7805</v>
      </c>
      <c r="G24" s="23">
        <f t="shared" si="4"/>
        <v>0</v>
      </c>
      <c r="H24" s="22">
        <v>7805</v>
      </c>
      <c r="I24" s="22">
        <v>7805</v>
      </c>
      <c r="J24" s="23">
        <f t="shared" si="5"/>
        <v>0</v>
      </c>
      <c r="K24" s="22">
        <v>7805</v>
      </c>
    </row>
    <row r="25" spans="1:11" ht="60" x14ac:dyDescent="0.25">
      <c r="A25" s="34" t="s">
        <v>66</v>
      </c>
      <c r="B25" s="16" t="s">
        <v>104</v>
      </c>
      <c r="C25" s="9">
        <v>3000</v>
      </c>
      <c r="D25" s="23">
        <f t="shared" si="3"/>
        <v>-1089</v>
      </c>
      <c r="E25" s="22">
        <v>1911</v>
      </c>
      <c r="F25" s="22">
        <v>3000</v>
      </c>
      <c r="G25" s="23">
        <f t="shared" si="4"/>
        <v>0</v>
      </c>
      <c r="H25" s="22">
        <v>3000</v>
      </c>
      <c r="I25" s="22">
        <v>3000</v>
      </c>
      <c r="J25" s="23">
        <f t="shared" si="5"/>
        <v>0</v>
      </c>
      <c r="K25" s="22">
        <v>3000</v>
      </c>
    </row>
    <row r="26" spans="1:11" ht="84" x14ac:dyDescent="0.25">
      <c r="A26" s="34" t="s">
        <v>105</v>
      </c>
      <c r="B26" s="16" t="s">
        <v>106</v>
      </c>
      <c r="C26" s="9">
        <v>4805</v>
      </c>
      <c r="D26" s="23">
        <f t="shared" si="3"/>
        <v>497</v>
      </c>
      <c r="E26" s="22">
        <v>5302</v>
      </c>
      <c r="F26" s="22">
        <v>4805</v>
      </c>
      <c r="G26" s="23">
        <f t="shared" si="4"/>
        <v>0</v>
      </c>
      <c r="H26" s="22">
        <v>4805</v>
      </c>
      <c r="I26" s="22">
        <v>4805</v>
      </c>
      <c r="J26" s="23">
        <f t="shared" si="5"/>
        <v>0</v>
      </c>
      <c r="K26" s="22">
        <v>4805</v>
      </c>
    </row>
    <row r="27" spans="1:11" ht="36" x14ac:dyDescent="0.25">
      <c r="A27" s="34" t="s">
        <v>110</v>
      </c>
      <c r="B27" s="39" t="s">
        <v>111</v>
      </c>
      <c r="C27" s="23">
        <v>35805</v>
      </c>
      <c r="D27" s="23">
        <f t="shared" si="3"/>
        <v>376.69999999999709</v>
      </c>
      <c r="E27" s="23">
        <v>36181.699999999997</v>
      </c>
      <c r="F27" s="23">
        <v>34231.699999999997</v>
      </c>
      <c r="G27" s="23">
        <f t="shared" si="4"/>
        <v>0</v>
      </c>
      <c r="H27" s="22">
        <v>34231.699999999997</v>
      </c>
      <c r="I27" s="22">
        <v>34206.800000000003</v>
      </c>
      <c r="J27" s="23">
        <f t="shared" si="5"/>
        <v>-4.0000000000873115E-2</v>
      </c>
      <c r="K27" s="22">
        <v>34206.76</v>
      </c>
    </row>
    <row r="28" spans="1:11" ht="60" x14ac:dyDescent="0.25">
      <c r="A28" s="34" t="s">
        <v>164</v>
      </c>
      <c r="B28" s="40" t="s">
        <v>165</v>
      </c>
      <c r="C28" s="23">
        <v>0</v>
      </c>
      <c r="D28" s="23">
        <f t="shared" ref="D28:D29" si="6">E28-C28</f>
        <v>376.7</v>
      </c>
      <c r="E28" s="23">
        <v>376.7</v>
      </c>
      <c r="F28" s="23">
        <v>0</v>
      </c>
      <c r="G28" s="23">
        <f t="shared" ref="G28:G29" si="7">H28-F28</f>
        <v>0</v>
      </c>
      <c r="H28" s="22">
        <v>0</v>
      </c>
      <c r="I28" s="22">
        <v>0</v>
      </c>
      <c r="J28" s="23">
        <f t="shared" ref="J28:J29" si="8">K28-I28</f>
        <v>0</v>
      </c>
      <c r="K28" s="22">
        <v>0</v>
      </c>
    </row>
    <row r="29" spans="1:11" ht="36" x14ac:dyDescent="0.25">
      <c r="A29" s="41" t="s">
        <v>12</v>
      </c>
      <c r="B29" s="12" t="s">
        <v>114</v>
      </c>
      <c r="C29" s="22">
        <f>24718974.12/1000</f>
        <v>24718.974120000003</v>
      </c>
      <c r="D29" s="23">
        <f t="shared" si="6"/>
        <v>-1063.6507200000051</v>
      </c>
      <c r="E29" s="22">
        <f>23655323.4/1000</f>
        <v>23655.323399999997</v>
      </c>
      <c r="F29" s="22">
        <v>24495.7</v>
      </c>
      <c r="G29" s="23">
        <f t="shared" si="7"/>
        <v>0</v>
      </c>
      <c r="H29" s="22">
        <v>24495.7</v>
      </c>
      <c r="I29" s="22">
        <v>24500.7</v>
      </c>
      <c r="J29" s="23">
        <f t="shared" si="8"/>
        <v>9.9999999983992893E-3</v>
      </c>
      <c r="K29" s="22">
        <v>24500.71</v>
      </c>
    </row>
    <row r="30" spans="1:11" ht="24" x14ac:dyDescent="0.25">
      <c r="A30" s="34" t="s">
        <v>115</v>
      </c>
      <c r="B30" s="16" t="s">
        <v>116</v>
      </c>
      <c r="C30" s="22">
        <f>24718974.12/1000</f>
        <v>24718.974120000003</v>
      </c>
      <c r="D30" s="23">
        <f t="shared" si="3"/>
        <v>-1063.6507200000051</v>
      </c>
      <c r="E30" s="22">
        <f>23655323.4/1000</f>
        <v>23655.323399999997</v>
      </c>
      <c r="F30" s="22">
        <v>24495.7</v>
      </c>
      <c r="G30" s="23">
        <f t="shared" si="4"/>
        <v>0</v>
      </c>
      <c r="H30" s="22">
        <v>24495.7</v>
      </c>
      <c r="I30" s="22">
        <v>24500.7</v>
      </c>
      <c r="J30" s="23">
        <f t="shared" si="5"/>
        <v>9.9999999983992893E-3</v>
      </c>
      <c r="K30" s="22">
        <v>24500.71</v>
      </c>
    </row>
    <row r="31" spans="1:11" ht="28.5" customHeight="1" x14ac:dyDescent="0.25">
      <c r="A31" s="33" t="s">
        <v>121</v>
      </c>
      <c r="B31" s="17" t="s">
        <v>122</v>
      </c>
      <c r="C31" s="8">
        <v>154000</v>
      </c>
      <c r="D31" s="19">
        <f t="shared" ref="D31:D37" si="9">E31-C31</f>
        <v>0</v>
      </c>
      <c r="E31" s="8">
        <v>154000</v>
      </c>
      <c r="F31" s="8">
        <v>225598.5</v>
      </c>
      <c r="G31" s="8">
        <f>H31-F31</f>
        <v>4497.2999999999884</v>
      </c>
      <c r="H31" s="8">
        <v>230095.8</v>
      </c>
      <c r="I31" s="8">
        <v>140598.5</v>
      </c>
      <c r="J31" s="19">
        <f>K31-I31</f>
        <v>0</v>
      </c>
      <c r="K31" s="8">
        <v>140598.5</v>
      </c>
    </row>
    <row r="32" spans="1:11" ht="27.75" customHeight="1" x14ac:dyDescent="0.25">
      <c r="A32" s="34" t="s">
        <v>203</v>
      </c>
      <c r="B32" s="12" t="s">
        <v>124</v>
      </c>
      <c r="C32" s="32">
        <v>0</v>
      </c>
      <c r="D32" s="23">
        <f t="shared" si="9"/>
        <v>0</v>
      </c>
      <c r="E32" s="32">
        <v>0</v>
      </c>
      <c r="F32" s="22">
        <v>85000</v>
      </c>
      <c r="G32" s="22">
        <f>H32-F32</f>
        <v>4497.3000000000029</v>
      </c>
      <c r="H32" s="22">
        <v>89497.3</v>
      </c>
      <c r="I32" s="9">
        <v>0</v>
      </c>
      <c r="J32" s="23">
        <f t="shared" ref="J32" si="10">K32-I32</f>
        <v>0</v>
      </c>
      <c r="K32" s="22">
        <v>0</v>
      </c>
    </row>
    <row r="33" spans="1:11" ht="32.25" customHeight="1" x14ac:dyDescent="0.25">
      <c r="A33" s="34" t="s">
        <v>125</v>
      </c>
      <c r="B33" s="15" t="s">
        <v>126</v>
      </c>
      <c r="C33" s="22">
        <v>0</v>
      </c>
      <c r="D33" s="23">
        <f t="shared" si="9"/>
        <v>0</v>
      </c>
      <c r="E33" s="22">
        <v>0</v>
      </c>
      <c r="F33" s="22">
        <v>85000</v>
      </c>
      <c r="G33" s="22">
        <f>H33-F33</f>
        <v>4497.3000000000029</v>
      </c>
      <c r="H33" s="22">
        <v>89497.3</v>
      </c>
      <c r="I33" s="9">
        <v>0</v>
      </c>
      <c r="J33" s="23">
        <f t="shared" ref="J33:J37" si="11">K33-I33</f>
        <v>0</v>
      </c>
      <c r="K33" s="22">
        <v>0</v>
      </c>
    </row>
    <row r="34" spans="1:11" ht="32.25" customHeight="1" x14ac:dyDescent="0.25">
      <c r="A34" s="33" t="s">
        <v>128</v>
      </c>
      <c r="B34" s="13" t="s">
        <v>129</v>
      </c>
      <c r="C34" s="8">
        <v>1841</v>
      </c>
      <c r="D34" s="19">
        <f t="shared" si="9"/>
        <v>-73</v>
      </c>
      <c r="E34" s="8">
        <v>1768</v>
      </c>
      <c r="F34" s="8">
        <v>1839</v>
      </c>
      <c r="G34" s="19">
        <f t="shared" ref="G34:G37" si="12">H34-F34</f>
        <v>-317</v>
      </c>
      <c r="H34" s="8">
        <v>1522</v>
      </c>
      <c r="I34" s="8">
        <v>1839</v>
      </c>
      <c r="J34" s="19">
        <f t="shared" si="11"/>
        <v>-317</v>
      </c>
      <c r="K34" s="8">
        <v>1522</v>
      </c>
    </row>
    <row r="35" spans="1:11" ht="49.5" customHeight="1" x14ac:dyDescent="0.25">
      <c r="A35" s="38" t="s">
        <v>130</v>
      </c>
      <c r="B35" s="12" t="s">
        <v>131</v>
      </c>
      <c r="C35" s="22">
        <v>1721</v>
      </c>
      <c r="D35" s="23">
        <f t="shared" ref="D35" si="13">E35-C35</f>
        <v>-73</v>
      </c>
      <c r="E35" s="22">
        <v>1648</v>
      </c>
      <c r="F35" s="22">
        <v>1719</v>
      </c>
      <c r="G35" s="23">
        <f t="shared" ref="G35" si="14">H35-F35</f>
        <v>-317</v>
      </c>
      <c r="H35" s="22">
        <v>1402</v>
      </c>
      <c r="I35" s="22">
        <v>1719</v>
      </c>
      <c r="J35" s="23">
        <f t="shared" ref="J35" si="15">K35-I35</f>
        <v>-317</v>
      </c>
      <c r="K35" s="22">
        <v>1402</v>
      </c>
    </row>
    <row r="36" spans="1:11" ht="54.75" customHeight="1" x14ac:dyDescent="0.25">
      <c r="A36" s="34" t="s">
        <v>132</v>
      </c>
      <c r="B36" s="16" t="s">
        <v>133</v>
      </c>
      <c r="C36" s="22">
        <v>1721</v>
      </c>
      <c r="D36" s="23">
        <f t="shared" si="9"/>
        <v>-73</v>
      </c>
      <c r="E36" s="22">
        <v>1648</v>
      </c>
      <c r="F36" s="22">
        <v>1719</v>
      </c>
      <c r="G36" s="23">
        <f t="shared" si="12"/>
        <v>-317</v>
      </c>
      <c r="H36" s="22">
        <v>1402</v>
      </c>
      <c r="I36" s="22">
        <v>1719</v>
      </c>
      <c r="J36" s="23">
        <f t="shared" si="11"/>
        <v>-317</v>
      </c>
      <c r="K36" s="22">
        <v>1402</v>
      </c>
    </row>
    <row r="37" spans="1:11" ht="30" customHeight="1" x14ac:dyDescent="0.25">
      <c r="A37" s="33" t="s">
        <v>135</v>
      </c>
      <c r="B37" s="13" t="s">
        <v>136</v>
      </c>
      <c r="C37" s="8">
        <v>1133</v>
      </c>
      <c r="D37" s="19">
        <f t="shared" si="9"/>
        <v>-550</v>
      </c>
      <c r="E37" s="8">
        <v>583</v>
      </c>
      <c r="F37" s="8">
        <v>1133</v>
      </c>
      <c r="G37" s="19">
        <f t="shared" si="12"/>
        <v>0</v>
      </c>
      <c r="H37" s="8">
        <v>1133</v>
      </c>
      <c r="I37" s="8">
        <v>1133</v>
      </c>
      <c r="J37" s="19">
        <f t="shared" si="11"/>
        <v>0</v>
      </c>
      <c r="K37" s="8">
        <v>1133</v>
      </c>
    </row>
    <row r="38" spans="1:11" ht="18" customHeight="1" x14ac:dyDescent="0.25">
      <c r="A38" s="34" t="s">
        <v>138</v>
      </c>
      <c r="B38" s="16" t="s">
        <v>139</v>
      </c>
      <c r="C38" s="22">
        <v>633</v>
      </c>
      <c r="D38" s="23">
        <f t="shared" ref="D38:D58" si="16">E38-C38</f>
        <v>-50</v>
      </c>
      <c r="E38" s="22">
        <v>583</v>
      </c>
      <c r="F38" s="22">
        <v>633</v>
      </c>
      <c r="G38" s="23">
        <f t="shared" ref="G38:G58" si="17">H38-F38</f>
        <v>0</v>
      </c>
      <c r="H38" s="22">
        <v>633</v>
      </c>
      <c r="I38" s="22">
        <v>633</v>
      </c>
      <c r="J38" s="23">
        <f t="shared" ref="J38:J58" si="18">K38-I38</f>
        <v>0</v>
      </c>
      <c r="K38" s="22">
        <v>633</v>
      </c>
    </row>
    <row r="39" spans="1:11" ht="29.25" customHeight="1" x14ac:dyDescent="0.25">
      <c r="A39" s="34" t="s">
        <v>140</v>
      </c>
      <c r="B39" s="16" t="s">
        <v>141</v>
      </c>
      <c r="C39" s="22">
        <v>50</v>
      </c>
      <c r="D39" s="23">
        <f t="shared" si="16"/>
        <v>-50</v>
      </c>
      <c r="E39" s="22">
        <v>0</v>
      </c>
      <c r="F39" s="22">
        <v>50</v>
      </c>
      <c r="G39" s="23">
        <f t="shared" si="17"/>
        <v>0</v>
      </c>
      <c r="H39" s="22">
        <v>50</v>
      </c>
      <c r="I39" s="22">
        <v>50</v>
      </c>
      <c r="J39" s="23">
        <f t="shared" si="18"/>
        <v>0</v>
      </c>
      <c r="K39" s="22">
        <v>50</v>
      </c>
    </row>
    <row r="40" spans="1:11" ht="30.75" customHeight="1" x14ac:dyDescent="0.25">
      <c r="A40" s="34" t="s">
        <v>142</v>
      </c>
      <c r="B40" s="16" t="s">
        <v>143</v>
      </c>
      <c r="C40" s="22">
        <v>500</v>
      </c>
      <c r="D40" s="23">
        <f t="shared" si="16"/>
        <v>-500</v>
      </c>
      <c r="E40" s="22">
        <v>0</v>
      </c>
      <c r="F40" s="22">
        <v>500</v>
      </c>
      <c r="G40" s="23">
        <f t="shared" si="17"/>
        <v>0</v>
      </c>
      <c r="H40" s="22">
        <v>500</v>
      </c>
      <c r="I40" s="22">
        <v>500</v>
      </c>
      <c r="J40" s="23">
        <f t="shared" si="18"/>
        <v>0</v>
      </c>
      <c r="K40" s="22">
        <v>500</v>
      </c>
    </row>
    <row r="41" spans="1:11" ht="29.25" customHeight="1" x14ac:dyDescent="0.25">
      <c r="A41" s="34" t="s">
        <v>144</v>
      </c>
      <c r="B41" s="16" t="s">
        <v>145</v>
      </c>
      <c r="C41" s="22">
        <v>500</v>
      </c>
      <c r="D41" s="23">
        <f t="shared" si="16"/>
        <v>-500</v>
      </c>
      <c r="E41" s="22">
        <v>0</v>
      </c>
      <c r="F41" s="22">
        <v>500</v>
      </c>
      <c r="G41" s="23">
        <f t="shared" si="17"/>
        <v>0</v>
      </c>
      <c r="H41" s="22">
        <v>500</v>
      </c>
      <c r="I41" s="22">
        <v>500</v>
      </c>
      <c r="J41" s="23">
        <f t="shared" si="18"/>
        <v>0</v>
      </c>
      <c r="K41" s="22">
        <v>500</v>
      </c>
    </row>
    <row r="42" spans="1:11" ht="45" customHeight="1" x14ac:dyDescent="0.25">
      <c r="A42" s="33" t="s">
        <v>146</v>
      </c>
      <c r="B42" s="13" t="s">
        <v>147</v>
      </c>
      <c r="C42" s="8">
        <v>73374.2</v>
      </c>
      <c r="D42" s="19">
        <f t="shared" si="16"/>
        <v>-1225.8999999999942</v>
      </c>
      <c r="E42" s="8">
        <v>72148.3</v>
      </c>
      <c r="F42" s="8">
        <v>69547.3</v>
      </c>
      <c r="G42" s="19">
        <f t="shared" si="17"/>
        <v>0</v>
      </c>
      <c r="H42" s="8">
        <v>69547.3</v>
      </c>
      <c r="I42" s="8">
        <v>70169.3</v>
      </c>
      <c r="J42" s="19">
        <f t="shared" si="18"/>
        <v>9.9999999947613105E-3</v>
      </c>
      <c r="K42" s="8">
        <v>70169.31</v>
      </c>
    </row>
    <row r="43" spans="1:11" ht="24" x14ac:dyDescent="0.25">
      <c r="A43" s="34" t="s">
        <v>148</v>
      </c>
      <c r="B43" s="16" t="s">
        <v>149</v>
      </c>
      <c r="C43" s="22">
        <v>23132.9</v>
      </c>
      <c r="D43" s="23">
        <f t="shared" si="16"/>
        <v>-1135.9000000000015</v>
      </c>
      <c r="E43" s="22">
        <v>21997</v>
      </c>
      <c r="F43" s="22">
        <v>20356</v>
      </c>
      <c r="G43" s="23">
        <f t="shared" si="17"/>
        <v>0</v>
      </c>
      <c r="H43" s="22">
        <v>20356</v>
      </c>
      <c r="I43" s="22">
        <v>20626</v>
      </c>
      <c r="J43" s="23">
        <f t="shared" si="18"/>
        <v>0</v>
      </c>
      <c r="K43" s="22">
        <v>20626</v>
      </c>
    </row>
    <row r="44" spans="1:11" ht="60" x14ac:dyDescent="0.25">
      <c r="A44" s="34" t="s">
        <v>150</v>
      </c>
      <c r="B44" s="16" t="s">
        <v>151</v>
      </c>
      <c r="C44" s="22">
        <v>300</v>
      </c>
      <c r="D44" s="23">
        <f t="shared" si="16"/>
        <v>74.100000000000023</v>
      </c>
      <c r="E44" s="22">
        <v>374.1</v>
      </c>
      <c r="F44" s="22">
        <v>100</v>
      </c>
      <c r="G44" s="23">
        <f t="shared" si="17"/>
        <v>0</v>
      </c>
      <c r="H44" s="22">
        <v>100</v>
      </c>
      <c r="I44" s="22">
        <v>200</v>
      </c>
      <c r="J44" s="23">
        <f t="shared" si="18"/>
        <v>0</v>
      </c>
      <c r="K44" s="22">
        <v>200</v>
      </c>
    </row>
    <row r="45" spans="1:11" ht="48" x14ac:dyDescent="0.25">
      <c r="A45" s="34" t="s">
        <v>3</v>
      </c>
      <c r="B45" s="16" t="s">
        <v>152</v>
      </c>
      <c r="C45" s="22">
        <v>50</v>
      </c>
      <c r="D45" s="23">
        <f t="shared" si="16"/>
        <v>-30</v>
      </c>
      <c r="E45" s="22">
        <v>20</v>
      </c>
      <c r="F45" s="22">
        <v>0</v>
      </c>
      <c r="G45" s="23">
        <f t="shared" si="17"/>
        <v>0</v>
      </c>
      <c r="H45" s="22">
        <v>0</v>
      </c>
      <c r="I45" s="22">
        <v>50</v>
      </c>
      <c r="J45" s="23">
        <f t="shared" si="18"/>
        <v>0</v>
      </c>
      <c r="K45" s="22">
        <v>50</v>
      </c>
    </row>
    <row r="46" spans="1:11" ht="48" x14ac:dyDescent="0.25">
      <c r="A46" s="34" t="s">
        <v>153</v>
      </c>
      <c r="B46" s="16" t="s">
        <v>154</v>
      </c>
      <c r="C46" s="22">
        <v>50</v>
      </c>
      <c r="D46" s="23">
        <f t="shared" si="16"/>
        <v>-9.7999999999999972</v>
      </c>
      <c r="E46" s="22">
        <v>40.200000000000003</v>
      </c>
      <c r="F46" s="22">
        <v>0</v>
      </c>
      <c r="G46" s="23">
        <f t="shared" si="17"/>
        <v>0</v>
      </c>
      <c r="H46" s="22">
        <v>0</v>
      </c>
      <c r="I46" s="22">
        <v>50</v>
      </c>
      <c r="J46" s="23">
        <f t="shared" si="18"/>
        <v>0</v>
      </c>
      <c r="K46" s="22">
        <v>50</v>
      </c>
    </row>
    <row r="47" spans="1:11" ht="72" x14ac:dyDescent="0.25">
      <c r="A47" s="34" t="s">
        <v>156</v>
      </c>
      <c r="B47" s="16" t="s">
        <v>157</v>
      </c>
      <c r="C47" s="22">
        <v>200</v>
      </c>
      <c r="D47" s="23">
        <f t="shared" si="16"/>
        <v>113.89999999999998</v>
      </c>
      <c r="E47" s="22">
        <v>313.89999999999998</v>
      </c>
      <c r="F47" s="22">
        <v>100</v>
      </c>
      <c r="G47" s="23">
        <f t="shared" si="17"/>
        <v>0</v>
      </c>
      <c r="H47" s="22">
        <v>100</v>
      </c>
      <c r="I47" s="22">
        <v>100</v>
      </c>
      <c r="J47" s="23">
        <f t="shared" si="18"/>
        <v>0</v>
      </c>
      <c r="K47" s="22">
        <v>100</v>
      </c>
    </row>
    <row r="48" spans="1:11" ht="36" x14ac:dyDescent="0.25">
      <c r="A48" s="34" t="s">
        <v>158</v>
      </c>
      <c r="B48" s="16" t="s">
        <v>159</v>
      </c>
      <c r="C48" s="22">
        <v>410</v>
      </c>
      <c r="D48" s="23">
        <f t="shared" si="16"/>
        <v>-120</v>
      </c>
      <c r="E48" s="22">
        <v>290</v>
      </c>
      <c r="F48" s="22">
        <v>510</v>
      </c>
      <c r="G48" s="23">
        <f t="shared" si="17"/>
        <v>0</v>
      </c>
      <c r="H48" s="22">
        <v>510</v>
      </c>
      <c r="I48" s="22">
        <v>560</v>
      </c>
      <c r="J48" s="23">
        <f t="shared" si="18"/>
        <v>0</v>
      </c>
      <c r="K48" s="22">
        <v>560</v>
      </c>
    </row>
    <row r="49" spans="1:11" ht="48" x14ac:dyDescent="0.25">
      <c r="A49" s="34" t="s">
        <v>161</v>
      </c>
      <c r="B49" s="16" t="s">
        <v>162</v>
      </c>
      <c r="C49" s="22">
        <v>410</v>
      </c>
      <c r="D49" s="23">
        <f t="shared" si="16"/>
        <v>-120</v>
      </c>
      <c r="E49" s="22">
        <v>290</v>
      </c>
      <c r="F49" s="22">
        <v>410</v>
      </c>
      <c r="G49" s="23">
        <f t="shared" si="17"/>
        <v>0</v>
      </c>
      <c r="H49" s="22">
        <v>410</v>
      </c>
      <c r="I49" s="22">
        <v>560</v>
      </c>
      <c r="J49" s="23">
        <f t="shared" si="18"/>
        <v>0</v>
      </c>
      <c r="K49" s="22">
        <v>560</v>
      </c>
    </row>
    <row r="50" spans="1:11" ht="48" x14ac:dyDescent="0.25">
      <c r="A50" s="34" t="s">
        <v>1</v>
      </c>
      <c r="B50" s="16" t="s">
        <v>2</v>
      </c>
      <c r="C50" s="22">
        <v>80</v>
      </c>
      <c r="D50" s="23">
        <f t="shared" si="16"/>
        <v>-20</v>
      </c>
      <c r="E50" s="22">
        <v>60</v>
      </c>
      <c r="F50" s="22">
        <v>100</v>
      </c>
      <c r="G50" s="23">
        <f t="shared" si="17"/>
        <v>0</v>
      </c>
      <c r="H50" s="22">
        <v>100</v>
      </c>
      <c r="I50" s="22">
        <v>200</v>
      </c>
      <c r="J50" s="23">
        <f t="shared" si="18"/>
        <v>0</v>
      </c>
      <c r="K50" s="22">
        <v>200</v>
      </c>
    </row>
    <row r="51" spans="1:11" ht="48" x14ac:dyDescent="0.25">
      <c r="A51" s="34" t="s">
        <v>3</v>
      </c>
      <c r="B51" s="16" t="s">
        <v>4</v>
      </c>
      <c r="C51" s="22">
        <v>80</v>
      </c>
      <c r="D51" s="23">
        <f t="shared" si="16"/>
        <v>-20</v>
      </c>
      <c r="E51" s="22">
        <v>60</v>
      </c>
      <c r="F51" s="22">
        <v>100</v>
      </c>
      <c r="G51" s="23">
        <f t="shared" si="17"/>
        <v>0</v>
      </c>
      <c r="H51" s="22">
        <v>100</v>
      </c>
      <c r="I51" s="22">
        <v>140</v>
      </c>
      <c r="J51" s="23">
        <f t="shared" si="18"/>
        <v>0</v>
      </c>
      <c r="K51" s="22">
        <v>140</v>
      </c>
    </row>
    <row r="52" spans="1:11" ht="48" x14ac:dyDescent="0.25">
      <c r="A52" s="34" t="s">
        <v>5</v>
      </c>
      <c r="B52" s="16" t="s">
        <v>6</v>
      </c>
      <c r="C52" s="22">
        <v>8084</v>
      </c>
      <c r="D52" s="23">
        <f t="shared" si="16"/>
        <v>-1000</v>
      </c>
      <c r="E52" s="22">
        <v>7084</v>
      </c>
      <c r="F52" s="22">
        <v>5500</v>
      </c>
      <c r="G52" s="23">
        <f t="shared" si="17"/>
        <v>0</v>
      </c>
      <c r="H52" s="22">
        <v>5500</v>
      </c>
      <c r="I52" s="22">
        <v>6700</v>
      </c>
      <c r="J52" s="23">
        <f t="shared" si="18"/>
        <v>0</v>
      </c>
      <c r="K52" s="22">
        <v>6700</v>
      </c>
    </row>
    <row r="53" spans="1:11" ht="24" x14ac:dyDescent="0.25">
      <c r="A53" s="34" t="s">
        <v>7</v>
      </c>
      <c r="B53" s="16" t="s">
        <v>8</v>
      </c>
      <c r="C53" s="22">
        <v>8084</v>
      </c>
      <c r="D53" s="23">
        <f t="shared" si="16"/>
        <v>-1000</v>
      </c>
      <c r="E53" s="22">
        <v>7084</v>
      </c>
      <c r="F53" s="22">
        <v>5500</v>
      </c>
      <c r="G53" s="23">
        <f t="shared" si="17"/>
        <v>0</v>
      </c>
      <c r="H53" s="22">
        <v>5500</v>
      </c>
      <c r="I53" s="22">
        <v>6700</v>
      </c>
      <c r="J53" s="23">
        <f t="shared" si="18"/>
        <v>0</v>
      </c>
      <c r="K53" s="22">
        <v>6700</v>
      </c>
    </row>
    <row r="54" spans="1:11" ht="108" x14ac:dyDescent="0.25">
      <c r="A54" s="34" t="s">
        <v>10</v>
      </c>
      <c r="B54" s="16" t="s">
        <v>11</v>
      </c>
      <c r="C54" s="22">
        <v>100</v>
      </c>
      <c r="D54" s="23">
        <f t="shared" si="16"/>
        <v>-70</v>
      </c>
      <c r="E54" s="22">
        <v>30</v>
      </c>
      <c r="F54" s="22">
        <v>100</v>
      </c>
      <c r="G54" s="23">
        <f t="shared" si="17"/>
        <v>0</v>
      </c>
      <c r="H54" s="22">
        <v>100</v>
      </c>
      <c r="I54" s="22">
        <v>120</v>
      </c>
      <c r="J54" s="23">
        <f t="shared" si="18"/>
        <v>0</v>
      </c>
      <c r="K54" s="22">
        <v>120</v>
      </c>
    </row>
    <row r="55" spans="1:11" ht="84" x14ac:dyDescent="0.25">
      <c r="A55" s="34" t="s">
        <v>13</v>
      </c>
      <c r="B55" s="16" t="s">
        <v>14</v>
      </c>
      <c r="C55" s="22">
        <v>100</v>
      </c>
      <c r="D55" s="23">
        <f t="shared" si="16"/>
        <v>-70</v>
      </c>
      <c r="E55" s="22">
        <v>30</v>
      </c>
      <c r="F55" s="22">
        <v>100</v>
      </c>
      <c r="G55" s="23">
        <f t="shared" si="17"/>
        <v>0</v>
      </c>
      <c r="H55" s="22">
        <v>100</v>
      </c>
      <c r="I55" s="22">
        <v>120</v>
      </c>
      <c r="J55" s="23">
        <f t="shared" si="18"/>
        <v>0</v>
      </c>
      <c r="K55" s="22">
        <v>120</v>
      </c>
    </row>
    <row r="56" spans="1:11" ht="24" x14ac:dyDescent="0.25">
      <c r="A56" s="34" t="s">
        <v>16</v>
      </c>
      <c r="B56" s="16" t="s">
        <v>17</v>
      </c>
      <c r="C56" s="22">
        <v>14158.9</v>
      </c>
      <c r="D56" s="23">
        <f t="shared" si="16"/>
        <v>0</v>
      </c>
      <c r="E56" s="22">
        <v>14158.9</v>
      </c>
      <c r="F56" s="22">
        <v>14046</v>
      </c>
      <c r="G56" s="23">
        <f t="shared" si="17"/>
        <v>0</v>
      </c>
      <c r="H56" s="22">
        <v>14046</v>
      </c>
      <c r="I56" s="22">
        <v>12846</v>
      </c>
      <c r="J56" s="23">
        <f t="shared" si="18"/>
        <v>0</v>
      </c>
      <c r="K56" s="22">
        <v>12846</v>
      </c>
    </row>
    <row r="57" spans="1:11" ht="20.25" customHeight="1" x14ac:dyDescent="0.25">
      <c r="A57" s="34" t="s">
        <v>19</v>
      </c>
      <c r="B57" s="16" t="s">
        <v>20</v>
      </c>
      <c r="C57" s="22">
        <f>5907882.7/1000</f>
        <v>5907.8827000000001</v>
      </c>
      <c r="D57" s="23">
        <f t="shared" si="16"/>
        <v>129.97253999999975</v>
      </c>
      <c r="E57" s="22">
        <f>6037855.24/1000</f>
        <v>6037.8552399999999</v>
      </c>
      <c r="F57" s="22">
        <v>6555</v>
      </c>
      <c r="G57" s="23">
        <f t="shared" si="17"/>
        <v>0</v>
      </c>
      <c r="H57" s="22">
        <v>6555</v>
      </c>
      <c r="I57" s="22">
        <v>5355</v>
      </c>
      <c r="J57" s="23">
        <f t="shared" si="18"/>
        <v>-2.9999999999745341E-2</v>
      </c>
      <c r="K57" s="22">
        <v>5354.97</v>
      </c>
    </row>
    <row r="58" spans="1:11" ht="38.25" customHeight="1" x14ac:dyDescent="0.25">
      <c r="A58" s="34" t="s">
        <v>24</v>
      </c>
      <c r="B58" s="16" t="s">
        <v>25</v>
      </c>
      <c r="C58" s="22">
        <f>7378027.89/1000</f>
        <v>7378.0278899999994</v>
      </c>
      <c r="D58" s="23">
        <f t="shared" si="16"/>
        <v>-129.97253999999975</v>
      </c>
      <c r="E58" s="22">
        <f>7248055.35/1000</f>
        <v>7248.0553499999996</v>
      </c>
      <c r="F58" s="22">
        <v>6618</v>
      </c>
      <c r="G58" s="23">
        <f t="shared" si="17"/>
        <v>0</v>
      </c>
      <c r="H58" s="22">
        <v>6618</v>
      </c>
      <c r="I58" s="22">
        <v>6618</v>
      </c>
      <c r="J58" s="23">
        <f t="shared" si="18"/>
        <v>2.9999999999745341E-2</v>
      </c>
      <c r="K58" s="22">
        <v>6618.03</v>
      </c>
    </row>
    <row r="59" spans="1:11" ht="36" x14ac:dyDescent="0.25">
      <c r="A59" s="34" t="s">
        <v>26</v>
      </c>
      <c r="B59" s="16" t="s">
        <v>27</v>
      </c>
      <c r="C59" s="22">
        <v>2834.5</v>
      </c>
      <c r="D59" s="23">
        <f t="shared" ref="D59:D69" si="19">E59-C59</f>
        <v>-50</v>
      </c>
      <c r="E59" s="22">
        <v>2784.5</v>
      </c>
      <c r="F59" s="22">
        <v>2734.5</v>
      </c>
      <c r="G59" s="23">
        <f t="shared" ref="G59:G69" si="20">H59-F59</f>
        <v>0</v>
      </c>
      <c r="H59" s="22">
        <v>2734.5</v>
      </c>
      <c r="I59" s="22">
        <v>2924.5</v>
      </c>
      <c r="J59" s="23">
        <f t="shared" ref="J59:J69" si="21">K59-I59</f>
        <v>5.0000000000181899E-2</v>
      </c>
      <c r="K59" s="22">
        <v>2924.55</v>
      </c>
    </row>
    <row r="60" spans="1:11" ht="36" x14ac:dyDescent="0.25">
      <c r="A60" s="34" t="s">
        <v>36</v>
      </c>
      <c r="B60" s="16" t="s">
        <v>37</v>
      </c>
      <c r="C60" s="22">
        <v>221.8</v>
      </c>
      <c r="D60" s="23">
        <f t="shared" si="19"/>
        <v>-50</v>
      </c>
      <c r="E60" s="22">
        <v>171.8</v>
      </c>
      <c r="F60" s="22">
        <v>121.8</v>
      </c>
      <c r="G60" s="23">
        <f t="shared" si="20"/>
        <v>0</v>
      </c>
      <c r="H60" s="22">
        <v>121.8</v>
      </c>
      <c r="I60" s="22">
        <v>311.8</v>
      </c>
      <c r="J60" s="23">
        <f t="shared" si="21"/>
        <v>0</v>
      </c>
      <c r="K60" s="22">
        <v>311.8</v>
      </c>
    </row>
    <row r="61" spans="1:11" ht="40.5" customHeight="1" x14ac:dyDescent="0.25">
      <c r="A61" s="34" t="s">
        <v>48</v>
      </c>
      <c r="B61" s="16" t="s">
        <v>49</v>
      </c>
      <c r="C61" s="22">
        <v>240</v>
      </c>
      <c r="D61" s="23">
        <f t="shared" si="19"/>
        <v>-40</v>
      </c>
      <c r="E61" s="22">
        <v>200</v>
      </c>
      <c r="F61" s="22">
        <v>140</v>
      </c>
      <c r="G61" s="23">
        <f t="shared" si="20"/>
        <v>0</v>
      </c>
      <c r="H61" s="22">
        <v>140</v>
      </c>
      <c r="I61" s="22">
        <v>302</v>
      </c>
      <c r="J61" s="23">
        <f t="shared" si="21"/>
        <v>0</v>
      </c>
      <c r="K61" s="22">
        <v>302</v>
      </c>
    </row>
    <row r="62" spans="1:11" ht="30" customHeight="1" x14ac:dyDescent="0.25">
      <c r="A62" s="34" t="s">
        <v>50</v>
      </c>
      <c r="B62" s="16" t="s">
        <v>51</v>
      </c>
      <c r="C62" s="22">
        <v>240</v>
      </c>
      <c r="D62" s="23">
        <f t="shared" si="19"/>
        <v>-40</v>
      </c>
      <c r="E62" s="22">
        <v>200</v>
      </c>
      <c r="F62" s="22">
        <v>140</v>
      </c>
      <c r="G62" s="23">
        <f t="shared" si="20"/>
        <v>0</v>
      </c>
      <c r="H62" s="22">
        <v>140</v>
      </c>
      <c r="I62" s="22">
        <v>302</v>
      </c>
      <c r="J62" s="23">
        <f t="shared" si="21"/>
        <v>0</v>
      </c>
      <c r="K62" s="22">
        <v>302</v>
      </c>
    </row>
    <row r="63" spans="1:11" ht="29.25" customHeight="1" x14ac:dyDescent="0.25">
      <c r="A63" s="33" t="s">
        <v>68</v>
      </c>
      <c r="B63" s="13" t="s">
        <v>69</v>
      </c>
      <c r="C63" s="8">
        <f>21757856/1000</f>
        <v>21757.856</v>
      </c>
      <c r="D63" s="19">
        <f t="shared" si="19"/>
        <v>16990.743999999999</v>
      </c>
      <c r="E63" s="8">
        <f>38748600/1000</f>
        <v>38748.6</v>
      </c>
      <c r="F63" s="8">
        <v>22562</v>
      </c>
      <c r="G63" s="19">
        <f t="shared" si="20"/>
        <v>0</v>
      </c>
      <c r="H63" s="8">
        <v>22562</v>
      </c>
      <c r="I63" s="8">
        <v>26940.7</v>
      </c>
      <c r="J63" s="19">
        <f t="shared" si="21"/>
        <v>0</v>
      </c>
      <c r="K63" s="8">
        <v>26940.7</v>
      </c>
    </row>
    <row r="64" spans="1:11" ht="29.25" customHeight="1" x14ac:dyDescent="0.25">
      <c r="A64" s="34" t="s">
        <v>70</v>
      </c>
      <c r="B64" s="16" t="s">
        <v>71</v>
      </c>
      <c r="C64" s="9">
        <f>13069856/1000</f>
        <v>13069.856</v>
      </c>
      <c r="D64" s="23">
        <f t="shared" si="19"/>
        <v>-1670.2559999999994</v>
      </c>
      <c r="E64" s="22">
        <f>11399600/1000</f>
        <v>11399.6</v>
      </c>
      <c r="F64" s="22">
        <v>9531</v>
      </c>
      <c r="G64" s="23">
        <f t="shared" si="20"/>
        <v>0</v>
      </c>
      <c r="H64" s="22">
        <v>9531</v>
      </c>
      <c r="I64" s="22">
        <v>10522.7</v>
      </c>
      <c r="J64" s="19">
        <f t="shared" si="21"/>
        <v>0</v>
      </c>
      <c r="K64" s="22">
        <v>10522.7</v>
      </c>
    </row>
    <row r="65" spans="1:11" ht="28.5" customHeight="1" x14ac:dyDescent="0.25">
      <c r="A65" s="34" t="s">
        <v>74</v>
      </c>
      <c r="B65" s="16" t="s">
        <v>75</v>
      </c>
      <c r="C65" s="9">
        <f>1670256/1000</f>
        <v>1670.2560000000001</v>
      </c>
      <c r="D65" s="23">
        <f t="shared" si="19"/>
        <v>-1670.2560000000001</v>
      </c>
      <c r="E65" s="22">
        <v>0</v>
      </c>
      <c r="F65" s="22">
        <v>0</v>
      </c>
      <c r="G65" s="23">
        <f t="shared" si="20"/>
        <v>0</v>
      </c>
      <c r="H65" s="22">
        <v>0</v>
      </c>
      <c r="I65" s="22">
        <v>0</v>
      </c>
      <c r="J65" s="19">
        <f t="shared" si="21"/>
        <v>0</v>
      </c>
      <c r="K65" s="22">
        <v>0</v>
      </c>
    </row>
    <row r="66" spans="1:11" ht="51" customHeight="1" x14ac:dyDescent="0.25">
      <c r="A66" s="34" t="s">
        <v>76</v>
      </c>
      <c r="B66" s="16" t="s">
        <v>77</v>
      </c>
      <c r="C66" s="9">
        <v>8688</v>
      </c>
      <c r="D66" s="23">
        <f t="shared" si="19"/>
        <v>18661</v>
      </c>
      <c r="E66" s="22">
        <v>27349</v>
      </c>
      <c r="F66" s="9">
        <v>13031</v>
      </c>
      <c r="G66" s="23">
        <f t="shared" si="20"/>
        <v>0</v>
      </c>
      <c r="H66" s="22">
        <v>13031</v>
      </c>
      <c r="I66" s="22">
        <v>13031</v>
      </c>
      <c r="J66" s="23">
        <f t="shared" si="21"/>
        <v>0</v>
      </c>
      <c r="K66" s="22">
        <v>13031</v>
      </c>
    </row>
    <row r="67" spans="1:11" ht="65.25" customHeight="1" x14ac:dyDescent="0.25">
      <c r="A67" s="34" t="s">
        <v>78</v>
      </c>
      <c r="B67" s="16" t="s">
        <v>79</v>
      </c>
      <c r="C67" s="9">
        <v>8688</v>
      </c>
      <c r="D67" s="23">
        <f t="shared" si="19"/>
        <v>18661</v>
      </c>
      <c r="E67" s="22">
        <v>27349</v>
      </c>
      <c r="F67" s="9">
        <v>13031</v>
      </c>
      <c r="G67" s="23">
        <f t="shared" si="20"/>
        <v>0</v>
      </c>
      <c r="H67" s="22">
        <v>13031</v>
      </c>
      <c r="I67" s="22">
        <v>13031</v>
      </c>
      <c r="J67" s="23">
        <f t="shared" si="21"/>
        <v>0</v>
      </c>
      <c r="K67" s="22">
        <v>13031</v>
      </c>
    </row>
    <row r="68" spans="1:11" ht="53.25" customHeight="1" x14ac:dyDescent="0.25">
      <c r="A68" s="34" t="s">
        <v>80</v>
      </c>
      <c r="B68" s="16" t="s">
        <v>81</v>
      </c>
      <c r="C68" s="9">
        <v>4344</v>
      </c>
      <c r="D68" s="23">
        <f t="shared" si="19"/>
        <v>-4344</v>
      </c>
      <c r="E68" s="8">
        <v>0</v>
      </c>
      <c r="F68" s="9">
        <v>13031</v>
      </c>
      <c r="G68" s="23">
        <f t="shared" si="20"/>
        <v>0</v>
      </c>
      <c r="H68" s="22">
        <v>13031</v>
      </c>
      <c r="I68" s="22">
        <v>13031</v>
      </c>
      <c r="J68" s="23">
        <f t="shared" si="21"/>
        <v>0</v>
      </c>
      <c r="K68" s="22">
        <v>13031</v>
      </c>
    </row>
    <row r="69" spans="1:11" ht="30" customHeight="1" x14ac:dyDescent="0.25">
      <c r="A69" s="34" t="s">
        <v>82</v>
      </c>
      <c r="B69" s="16" t="s">
        <v>83</v>
      </c>
      <c r="C69" s="9">
        <v>4344</v>
      </c>
      <c r="D69" s="23">
        <f t="shared" si="19"/>
        <v>23005</v>
      </c>
      <c r="E69" s="22">
        <v>27349</v>
      </c>
      <c r="F69" s="9">
        <v>0</v>
      </c>
      <c r="G69" s="23">
        <f t="shared" si="20"/>
        <v>0</v>
      </c>
      <c r="H69" s="22">
        <v>0</v>
      </c>
      <c r="I69" s="22">
        <v>0</v>
      </c>
      <c r="J69" s="23">
        <f t="shared" si="21"/>
        <v>0</v>
      </c>
      <c r="K69" s="22">
        <v>0</v>
      </c>
    </row>
    <row r="70" spans="1:11" ht="51" x14ac:dyDescent="0.25">
      <c r="A70" s="33" t="s">
        <v>88</v>
      </c>
      <c r="B70" s="13">
        <v>1000000000</v>
      </c>
      <c r="C70" s="8">
        <f>31527250/1000</f>
        <v>31527.25</v>
      </c>
      <c r="D70" s="19">
        <f t="shared" ref="D70:D91" si="22">E70-C70</f>
        <v>31156.309999999998</v>
      </c>
      <c r="E70" s="8">
        <f>62683560/1000</f>
        <v>62683.56</v>
      </c>
      <c r="F70" s="8">
        <v>615</v>
      </c>
      <c r="G70" s="19">
        <f t="shared" ref="G70:G91" si="23">H70-F70</f>
        <v>207501.3</v>
      </c>
      <c r="H70" s="8">
        <v>208116.3</v>
      </c>
      <c r="I70" s="8">
        <v>615</v>
      </c>
      <c r="J70" s="19">
        <f t="shared" ref="J70:J91" si="24">K70-I70</f>
        <v>206153.5</v>
      </c>
      <c r="K70" s="8">
        <v>206768.5</v>
      </c>
    </row>
    <row r="71" spans="1:11" ht="31.5" customHeight="1" x14ac:dyDescent="0.25">
      <c r="A71" s="34" t="s">
        <v>89</v>
      </c>
      <c r="B71" s="14">
        <v>1030000000</v>
      </c>
      <c r="C71" s="9">
        <v>30912.3</v>
      </c>
      <c r="D71" s="23">
        <f t="shared" si="22"/>
        <v>21771.3</v>
      </c>
      <c r="E71" s="22">
        <v>52683.6</v>
      </c>
      <c r="F71" s="9">
        <v>0</v>
      </c>
      <c r="G71" s="23">
        <f t="shared" si="23"/>
        <v>207501.3</v>
      </c>
      <c r="H71" s="22">
        <v>207501.3</v>
      </c>
      <c r="I71" s="22">
        <v>0</v>
      </c>
      <c r="J71" s="23">
        <f t="shared" si="24"/>
        <v>206153.5</v>
      </c>
      <c r="K71" s="22">
        <v>206153.5</v>
      </c>
    </row>
    <row r="72" spans="1:11" ht="57" customHeight="1" x14ac:dyDescent="0.25">
      <c r="A72" s="34" t="s">
        <v>166</v>
      </c>
      <c r="B72" s="12" t="s">
        <v>167</v>
      </c>
      <c r="C72" s="9">
        <v>0</v>
      </c>
      <c r="D72" s="9">
        <f>E72-C72</f>
        <v>21700.400000000001</v>
      </c>
      <c r="E72" s="9">
        <v>21700.400000000001</v>
      </c>
      <c r="F72" s="9">
        <v>0</v>
      </c>
      <c r="G72" s="9">
        <f>H72-F72</f>
        <v>206153.5</v>
      </c>
      <c r="H72" s="9">
        <v>206153.5</v>
      </c>
      <c r="I72" s="9">
        <v>0</v>
      </c>
      <c r="J72" s="9">
        <f>K72-I72</f>
        <v>206153.5</v>
      </c>
      <c r="K72" s="9">
        <v>206153.5</v>
      </c>
    </row>
    <row r="73" spans="1:11" ht="35.25" customHeight="1" x14ac:dyDescent="0.25">
      <c r="A73" s="34" t="s">
        <v>168</v>
      </c>
      <c r="B73" s="12" t="s">
        <v>169</v>
      </c>
      <c r="C73" s="9">
        <v>0</v>
      </c>
      <c r="D73" s="9">
        <f>E73-C73</f>
        <v>21700.400000000001</v>
      </c>
      <c r="E73" s="9">
        <v>21700.400000000001</v>
      </c>
      <c r="F73" s="9">
        <v>0</v>
      </c>
      <c r="G73" s="9">
        <f>H73-F73</f>
        <v>206153.5</v>
      </c>
      <c r="H73" s="9">
        <v>206153.5</v>
      </c>
      <c r="I73" s="9">
        <v>0</v>
      </c>
      <c r="J73" s="9">
        <f>K73-I73</f>
        <v>206153.5</v>
      </c>
      <c r="K73" s="9">
        <v>206153.5</v>
      </c>
    </row>
    <row r="74" spans="1:11" ht="64.5" customHeight="1" x14ac:dyDescent="0.25">
      <c r="A74" s="34" t="s">
        <v>90</v>
      </c>
      <c r="B74" s="14">
        <v>1030200000</v>
      </c>
      <c r="C74" s="9">
        <v>30912.3</v>
      </c>
      <c r="D74" s="23">
        <f t="shared" si="22"/>
        <v>70.900000000001455</v>
      </c>
      <c r="E74" s="22">
        <v>30983.200000000001</v>
      </c>
      <c r="F74" s="9">
        <v>0</v>
      </c>
      <c r="G74" s="23">
        <f t="shared" si="23"/>
        <v>1347.7</v>
      </c>
      <c r="H74" s="22">
        <v>1347.7</v>
      </c>
      <c r="I74" s="9">
        <v>0</v>
      </c>
      <c r="J74" s="23">
        <f t="shared" si="24"/>
        <v>0</v>
      </c>
      <c r="K74" s="22">
        <v>0</v>
      </c>
    </row>
    <row r="75" spans="1:11" ht="31.5" customHeight="1" x14ac:dyDescent="0.25">
      <c r="A75" s="34" t="s">
        <v>93</v>
      </c>
      <c r="B75" s="14" t="s">
        <v>94</v>
      </c>
      <c r="C75" s="9">
        <v>20284.2</v>
      </c>
      <c r="D75" s="19">
        <f t="shared" si="22"/>
        <v>-20284.2</v>
      </c>
      <c r="E75" s="23">
        <v>0</v>
      </c>
      <c r="F75" s="23">
        <v>0</v>
      </c>
      <c r="G75" s="23">
        <f t="shared" si="23"/>
        <v>0</v>
      </c>
      <c r="H75" s="23">
        <v>0</v>
      </c>
      <c r="I75" s="23">
        <v>0</v>
      </c>
      <c r="J75" s="23">
        <f t="shared" si="24"/>
        <v>0</v>
      </c>
      <c r="K75" s="23">
        <v>0</v>
      </c>
    </row>
    <row r="76" spans="1:11" ht="38.25" customHeight="1" x14ac:dyDescent="0.25">
      <c r="A76" s="34" t="s">
        <v>170</v>
      </c>
      <c r="B76" s="12" t="s">
        <v>171</v>
      </c>
      <c r="C76" s="9">
        <v>0</v>
      </c>
      <c r="D76" s="9">
        <f>E76-C76</f>
        <v>20284.2</v>
      </c>
      <c r="E76" s="9">
        <v>20284.2</v>
      </c>
      <c r="F76" s="23">
        <v>0</v>
      </c>
      <c r="G76" s="23">
        <f>H76-F76</f>
        <v>0</v>
      </c>
      <c r="H76" s="23">
        <v>0</v>
      </c>
      <c r="I76" s="23">
        <v>0</v>
      </c>
      <c r="J76" s="23">
        <f>K76-I76</f>
        <v>0</v>
      </c>
      <c r="K76" s="23">
        <v>0</v>
      </c>
    </row>
    <row r="77" spans="1:11" ht="39" customHeight="1" x14ac:dyDescent="0.25">
      <c r="A77" s="34" t="s">
        <v>172</v>
      </c>
      <c r="B77" s="12" t="s">
        <v>173</v>
      </c>
      <c r="C77" s="9">
        <v>0</v>
      </c>
      <c r="D77" s="9">
        <f>E77-C77</f>
        <v>70.930000000000007</v>
      </c>
      <c r="E77" s="23">
        <f>70930/1000</f>
        <v>70.930000000000007</v>
      </c>
      <c r="F77" s="18">
        <v>0</v>
      </c>
      <c r="G77" s="28">
        <f>H77-F77</f>
        <v>1347720</v>
      </c>
      <c r="H77" s="20">
        <v>1347720</v>
      </c>
      <c r="I77" s="21">
        <v>0</v>
      </c>
      <c r="J77" s="31">
        <f>K77-I77</f>
        <v>0</v>
      </c>
      <c r="K77" s="19">
        <v>0</v>
      </c>
    </row>
    <row r="78" spans="1:11" ht="39" customHeight="1" x14ac:dyDescent="0.25">
      <c r="A78" s="34" t="s">
        <v>95</v>
      </c>
      <c r="B78" s="14" t="s">
        <v>96</v>
      </c>
      <c r="C78" s="9">
        <v>7043.6</v>
      </c>
      <c r="D78" s="19">
        <f t="shared" si="22"/>
        <v>-7043.6</v>
      </c>
      <c r="E78" s="23">
        <v>0</v>
      </c>
      <c r="F78" s="23">
        <v>0</v>
      </c>
      <c r="G78" s="23">
        <f t="shared" si="23"/>
        <v>0</v>
      </c>
      <c r="H78" s="23">
        <v>0</v>
      </c>
      <c r="I78" s="23">
        <v>0</v>
      </c>
      <c r="J78" s="23">
        <f t="shared" si="24"/>
        <v>0</v>
      </c>
      <c r="K78" s="23">
        <v>0</v>
      </c>
    </row>
    <row r="79" spans="1:11" ht="39.75" customHeight="1" x14ac:dyDescent="0.25">
      <c r="A79" s="34" t="s">
        <v>174</v>
      </c>
      <c r="B79" s="12" t="s">
        <v>175</v>
      </c>
      <c r="C79" s="9">
        <v>0</v>
      </c>
      <c r="D79" s="29">
        <f>E79-C79</f>
        <v>7043600</v>
      </c>
      <c r="E79" s="6">
        <v>7043600</v>
      </c>
      <c r="F79" s="23">
        <v>0</v>
      </c>
      <c r="G79" s="23">
        <f>H79-F79</f>
        <v>0</v>
      </c>
      <c r="H79" s="23">
        <v>0</v>
      </c>
      <c r="I79" s="23">
        <v>0</v>
      </c>
      <c r="J79" s="23">
        <f>K79-I79</f>
        <v>0</v>
      </c>
      <c r="K79" s="23">
        <v>0</v>
      </c>
    </row>
    <row r="80" spans="1:11" ht="31.5" customHeight="1" x14ac:dyDescent="0.25">
      <c r="A80" s="34" t="s">
        <v>99</v>
      </c>
      <c r="B80" s="14">
        <v>1050000000</v>
      </c>
      <c r="C80" s="9">
        <v>615</v>
      </c>
      <c r="D80" s="19">
        <f t="shared" si="22"/>
        <v>-615</v>
      </c>
      <c r="E80" s="22">
        <v>0</v>
      </c>
      <c r="F80" s="22">
        <v>615</v>
      </c>
      <c r="G80" s="23">
        <f t="shared" si="23"/>
        <v>0</v>
      </c>
      <c r="H80" s="22">
        <v>615</v>
      </c>
      <c r="I80" s="22">
        <v>615</v>
      </c>
      <c r="J80" s="23">
        <f t="shared" si="24"/>
        <v>0</v>
      </c>
      <c r="K80" s="22">
        <v>615</v>
      </c>
    </row>
    <row r="81" spans="1:11" ht="48" x14ac:dyDescent="0.25">
      <c r="A81" s="34" t="s">
        <v>100</v>
      </c>
      <c r="B81" s="14">
        <v>1050201500</v>
      </c>
      <c r="C81" s="9">
        <v>615</v>
      </c>
      <c r="D81" s="19">
        <f t="shared" si="22"/>
        <v>-615</v>
      </c>
      <c r="E81" s="22">
        <v>0</v>
      </c>
      <c r="F81" s="22">
        <v>615</v>
      </c>
      <c r="G81" s="23">
        <f t="shared" si="23"/>
        <v>0</v>
      </c>
      <c r="H81" s="22">
        <v>615</v>
      </c>
      <c r="I81" s="22">
        <v>615</v>
      </c>
      <c r="J81" s="23">
        <f t="shared" si="24"/>
        <v>0</v>
      </c>
      <c r="K81" s="22">
        <v>615</v>
      </c>
    </row>
    <row r="82" spans="1:11" ht="27.75" customHeight="1" x14ac:dyDescent="0.25">
      <c r="A82" s="34" t="s">
        <v>176</v>
      </c>
      <c r="B82" s="12" t="s">
        <v>177</v>
      </c>
      <c r="C82" s="9">
        <v>0</v>
      </c>
      <c r="D82" s="9">
        <f t="shared" si="22"/>
        <v>10000</v>
      </c>
      <c r="E82" s="9">
        <f>10000000/1000</f>
        <v>10000</v>
      </c>
      <c r="F82" s="9">
        <v>0</v>
      </c>
      <c r="G82" s="19">
        <f t="shared" si="23"/>
        <v>0</v>
      </c>
      <c r="H82" s="8">
        <v>0</v>
      </c>
      <c r="I82" s="9">
        <v>0</v>
      </c>
      <c r="J82" s="19">
        <f t="shared" si="24"/>
        <v>0</v>
      </c>
      <c r="K82" s="8">
        <v>0</v>
      </c>
    </row>
    <row r="83" spans="1:11" ht="51.75" customHeight="1" x14ac:dyDescent="0.25">
      <c r="A83" s="34" t="s">
        <v>178</v>
      </c>
      <c r="B83" s="12" t="s">
        <v>179</v>
      </c>
      <c r="C83" s="9">
        <v>0</v>
      </c>
      <c r="D83" s="9">
        <f t="shared" si="22"/>
        <v>10000</v>
      </c>
      <c r="E83" s="9">
        <f t="shared" ref="E83:E84" si="25">10000000/1000</f>
        <v>10000</v>
      </c>
      <c r="F83" s="9">
        <v>0</v>
      </c>
      <c r="G83" s="19">
        <f t="shared" si="23"/>
        <v>0</v>
      </c>
      <c r="H83" s="8">
        <v>0</v>
      </c>
      <c r="I83" s="9">
        <v>0</v>
      </c>
      <c r="J83" s="19">
        <f t="shared" si="24"/>
        <v>0</v>
      </c>
      <c r="K83" s="8">
        <v>0</v>
      </c>
    </row>
    <row r="84" spans="1:11" ht="36" x14ac:dyDescent="0.25">
      <c r="A84" s="34" t="s">
        <v>180</v>
      </c>
      <c r="B84" s="12" t="s">
        <v>181</v>
      </c>
      <c r="C84" s="9">
        <v>0</v>
      </c>
      <c r="D84" s="9">
        <f t="shared" si="22"/>
        <v>10000</v>
      </c>
      <c r="E84" s="9">
        <f t="shared" si="25"/>
        <v>10000</v>
      </c>
      <c r="F84" s="9">
        <v>0</v>
      </c>
      <c r="G84" s="19">
        <f t="shared" si="23"/>
        <v>0</v>
      </c>
      <c r="H84" s="8">
        <v>0</v>
      </c>
      <c r="I84" s="9">
        <v>0</v>
      </c>
      <c r="J84" s="19">
        <f t="shared" si="24"/>
        <v>0</v>
      </c>
      <c r="K84" s="8">
        <v>0</v>
      </c>
    </row>
    <row r="85" spans="1:11" ht="34.5" customHeight="1" x14ac:dyDescent="0.25">
      <c r="A85" s="33" t="s">
        <v>107</v>
      </c>
      <c r="B85" s="13">
        <v>1200000000</v>
      </c>
      <c r="C85" s="8">
        <f>283819787.34/1000</f>
        <v>283819.78733999998</v>
      </c>
      <c r="D85" s="19">
        <f t="shared" si="22"/>
        <v>694.44735999999102</v>
      </c>
      <c r="E85" s="8">
        <f>284514234.7/1000</f>
        <v>284514.23469999997</v>
      </c>
      <c r="F85" s="8">
        <v>290383</v>
      </c>
      <c r="G85" s="19">
        <f t="shared" si="23"/>
        <v>-175.29999999998836</v>
      </c>
      <c r="H85" s="8">
        <v>290207.7</v>
      </c>
      <c r="I85" s="8">
        <v>290333.3</v>
      </c>
      <c r="J85" s="19">
        <f t="shared" si="24"/>
        <v>2.0000000018626451E-2</v>
      </c>
      <c r="K85" s="8">
        <v>290333.32</v>
      </c>
    </row>
    <row r="86" spans="1:11" ht="31.5" customHeight="1" x14ac:dyDescent="0.25">
      <c r="A86" s="34" t="s">
        <v>108</v>
      </c>
      <c r="B86" s="14">
        <v>1210000000</v>
      </c>
      <c r="C86" s="22">
        <v>29562.2</v>
      </c>
      <c r="D86" s="23">
        <f t="shared" si="22"/>
        <v>394.39999999999782</v>
      </c>
      <c r="E86" s="22">
        <v>29956.6</v>
      </c>
      <c r="F86" s="22">
        <v>29562.2</v>
      </c>
      <c r="G86" s="23">
        <f t="shared" si="23"/>
        <v>0</v>
      </c>
      <c r="H86" s="22">
        <v>29562.2</v>
      </c>
      <c r="I86" s="22">
        <v>29562.2</v>
      </c>
      <c r="J86" s="23">
        <f t="shared" si="24"/>
        <v>0</v>
      </c>
      <c r="K86" s="22">
        <v>29562.2</v>
      </c>
    </row>
    <row r="87" spans="1:11" ht="39" customHeight="1" x14ac:dyDescent="0.25">
      <c r="A87" s="34" t="s">
        <v>109</v>
      </c>
      <c r="B87" s="14">
        <v>1210200000</v>
      </c>
      <c r="C87" s="22">
        <v>28176.2</v>
      </c>
      <c r="D87" s="23">
        <f t="shared" si="22"/>
        <v>394.39999999999782</v>
      </c>
      <c r="E87" s="22">
        <v>28570.6</v>
      </c>
      <c r="F87" s="22">
        <v>28176.2</v>
      </c>
      <c r="G87" s="23">
        <f t="shared" si="23"/>
        <v>0</v>
      </c>
      <c r="H87" s="22">
        <v>28176.2</v>
      </c>
      <c r="I87" s="22">
        <v>28176.2</v>
      </c>
      <c r="J87" s="23">
        <f t="shared" si="24"/>
        <v>0</v>
      </c>
      <c r="K87" s="22">
        <v>28176.2</v>
      </c>
    </row>
    <row r="88" spans="1:11" ht="41.25" customHeight="1" x14ac:dyDescent="0.25">
      <c r="A88" s="34" t="s">
        <v>112</v>
      </c>
      <c r="B88" s="14">
        <v>1210200170</v>
      </c>
      <c r="C88" s="22">
        <v>11919.8</v>
      </c>
      <c r="D88" s="23">
        <f t="shared" si="22"/>
        <v>394.5</v>
      </c>
      <c r="E88" s="22">
        <v>12314.3</v>
      </c>
      <c r="F88" s="22">
        <v>11919.8</v>
      </c>
      <c r="G88" s="23">
        <f t="shared" si="23"/>
        <v>0</v>
      </c>
      <c r="H88" s="22">
        <v>11919.8</v>
      </c>
      <c r="I88" s="22">
        <v>11919.8</v>
      </c>
      <c r="J88" s="23">
        <f t="shared" si="24"/>
        <v>4.0000000000873115E-2</v>
      </c>
      <c r="K88" s="22">
        <v>11919.84</v>
      </c>
    </row>
    <row r="89" spans="1:11" ht="21" customHeight="1" x14ac:dyDescent="0.25">
      <c r="A89" s="34" t="s">
        <v>9</v>
      </c>
      <c r="B89" s="14">
        <v>1250000000</v>
      </c>
      <c r="C89" s="22">
        <v>253606.1</v>
      </c>
      <c r="D89" s="23">
        <f t="shared" si="22"/>
        <v>300</v>
      </c>
      <c r="E89" s="22">
        <v>253906.1</v>
      </c>
      <c r="F89" s="22">
        <v>252555.4</v>
      </c>
      <c r="G89" s="23">
        <f t="shared" si="23"/>
        <v>-175.29999999998836</v>
      </c>
      <c r="H89" s="22">
        <v>252380.1</v>
      </c>
      <c r="I89" s="22">
        <v>252555.4</v>
      </c>
      <c r="J89" s="23">
        <f t="shared" si="24"/>
        <v>2.0000000018626451E-2</v>
      </c>
      <c r="K89" s="22">
        <v>252555.42</v>
      </c>
    </row>
    <row r="90" spans="1:11" ht="42" customHeight="1" x14ac:dyDescent="0.25">
      <c r="A90" s="34" t="s">
        <v>12</v>
      </c>
      <c r="B90" s="14">
        <v>1250100000</v>
      </c>
      <c r="C90" s="22">
        <v>253606.1</v>
      </c>
      <c r="D90" s="23">
        <f t="shared" si="22"/>
        <v>300</v>
      </c>
      <c r="E90" s="22">
        <v>253906.1</v>
      </c>
      <c r="F90" s="22">
        <v>252555.4</v>
      </c>
      <c r="G90" s="23">
        <f t="shared" si="23"/>
        <v>-175.29999999998836</v>
      </c>
      <c r="H90" s="22">
        <v>252380.1</v>
      </c>
      <c r="I90" s="22">
        <v>252555.4</v>
      </c>
      <c r="J90" s="23">
        <f t="shared" si="24"/>
        <v>2.0000000018626451E-2</v>
      </c>
      <c r="K90" s="22">
        <v>252555.42</v>
      </c>
    </row>
    <row r="91" spans="1:11" ht="21.75" customHeight="1" x14ac:dyDescent="0.25">
      <c r="A91" s="34" t="s">
        <v>113</v>
      </c>
      <c r="B91" s="14">
        <v>1250100120</v>
      </c>
      <c r="C91" s="22">
        <v>155594.1</v>
      </c>
      <c r="D91" s="23">
        <f t="shared" si="22"/>
        <v>500</v>
      </c>
      <c r="E91" s="22">
        <v>156094.1</v>
      </c>
      <c r="F91" s="22">
        <v>155532.6</v>
      </c>
      <c r="G91" s="23">
        <f t="shared" si="23"/>
        <v>-175.30000000001746</v>
      </c>
      <c r="H91" s="22">
        <v>155357.29999999999</v>
      </c>
      <c r="I91" s="22">
        <v>155532.54999999999</v>
      </c>
      <c r="J91" s="23">
        <f t="shared" si="24"/>
        <v>0</v>
      </c>
      <c r="K91" s="22">
        <v>155532.54999999999</v>
      </c>
    </row>
    <row r="92" spans="1:11" ht="39" customHeight="1" x14ac:dyDescent="0.25">
      <c r="A92" s="34" t="s">
        <v>117</v>
      </c>
      <c r="B92" s="14">
        <v>1250101680</v>
      </c>
      <c r="C92" s="22">
        <v>15940.7</v>
      </c>
      <c r="D92" s="23">
        <f t="shared" ref="D92:D102" si="26">E92-C92</f>
        <v>-200</v>
      </c>
      <c r="E92" s="22">
        <v>15740.7</v>
      </c>
      <c r="F92" s="22">
        <v>16140.7</v>
      </c>
      <c r="G92" s="23">
        <f t="shared" ref="G92:G102" si="27">H92-F92</f>
        <v>0</v>
      </c>
      <c r="H92" s="22">
        <v>16140.7</v>
      </c>
      <c r="I92" s="22">
        <v>16140.7</v>
      </c>
      <c r="J92" s="23">
        <f t="shared" ref="J92:J96" si="28">K92-I92</f>
        <v>3.9999999999054126E-2</v>
      </c>
      <c r="K92" s="22">
        <v>16140.74</v>
      </c>
    </row>
    <row r="93" spans="1:11" ht="68.25" customHeight="1" x14ac:dyDescent="0.25">
      <c r="A93" s="33" t="s">
        <v>118</v>
      </c>
      <c r="B93" s="13">
        <v>1300000000</v>
      </c>
      <c r="C93" s="8">
        <f>44878908/1000</f>
        <v>44878.908000000003</v>
      </c>
      <c r="D93" s="19">
        <f t="shared" si="26"/>
        <v>319.7609999999986</v>
      </c>
      <c r="E93" s="8">
        <f>45198669/1000</f>
        <v>45198.669000000002</v>
      </c>
      <c r="F93" s="8">
        <v>45069.9</v>
      </c>
      <c r="G93" s="19">
        <f t="shared" si="27"/>
        <v>0</v>
      </c>
      <c r="H93" s="8">
        <v>45069.9</v>
      </c>
      <c r="I93" s="8">
        <v>46330.25</v>
      </c>
      <c r="J93" s="48">
        <f t="shared" si="28"/>
        <v>0</v>
      </c>
      <c r="K93" s="8">
        <v>46330.25</v>
      </c>
    </row>
    <row r="94" spans="1:11" ht="60" x14ac:dyDescent="0.25">
      <c r="A94" s="34" t="s">
        <v>119</v>
      </c>
      <c r="B94" s="16">
        <v>1310000000</v>
      </c>
      <c r="C94" s="22">
        <v>10000</v>
      </c>
      <c r="D94" s="23">
        <f t="shared" si="26"/>
        <v>-100</v>
      </c>
      <c r="E94" s="22">
        <v>9900</v>
      </c>
      <c r="F94" s="22">
        <v>10000</v>
      </c>
      <c r="G94" s="23">
        <f t="shared" si="27"/>
        <v>0</v>
      </c>
      <c r="H94" s="22">
        <v>10000</v>
      </c>
      <c r="I94" s="22">
        <v>10000</v>
      </c>
      <c r="J94" s="49">
        <f t="shared" si="28"/>
        <v>0</v>
      </c>
      <c r="K94" s="22">
        <v>10000</v>
      </c>
    </row>
    <row r="95" spans="1:11" ht="48" x14ac:dyDescent="0.25">
      <c r="A95" s="34" t="s">
        <v>120</v>
      </c>
      <c r="B95" s="16">
        <v>1310100000</v>
      </c>
      <c r="C95" s="22">
        <v>10000</v>
      </c>
      <c r="D95" s="23">
        <f t="shared" si="26"/>
        <v>-100</v>
      </c>
      <c r="E95" s="22">
        <v>9900</v>
      </c>
      <c r="F95" s="22">
        <v>10000</v>
      </c>
      <c r="G95" s="23">
        <f t="shared" si="27"/>
        <v>0</v>
      </c>
      <c r="H95" s="22">
        <v>10000</v>
      </c>
      <c r="I95" s="22">
        <v>10000</v>
      </c>
      <c r="J95" s="49">
        <f t="shared" si="28"/>
        <v>0</v>
      </c>
      <c r="K95" s="22">
        <v>10000</v>
      </c>
    </row>
    <row r="96" spans="1:11" ht="141.75" customHeight="1" x14ac:dyDescent="0.25">
      <c r="A96" s="34" t="s">
        <v>123</v>
      </c>
      <c r="B96" s="16">
        <v>1310100820</v>
      </c>
      <c r="C96" s="22">
        <v>10000</v>
      </c>
      <c r="D96" s="23">
        <f t="shared" si="26"/>
        <v>-100</v>
      </c>
      <c r="E96" s="22">
        <v>9900</v>
      </c>
      <c r="F96" s="22">
        <v>10000</v>
      </c>
      <c r="G96" s="23">
        <f t="shared" si="27"/>
        <v>0</v>
      </c>
      <c r="H96" s="22">
        <v>10000</v>
      </c>
      <c r="I96" s="22">
        <v>10000</v>
      </c>
      <c r="J96" s="49">
        <f t="shared" si="28"/>
        <v>0</v>
      </c>
      <c r="K96" s="22">
        <v>10000</v>
      </c>
    </row>
    <row r="97" spans="1:11" ht="27.75" customHeight="1" x14ac:dyDescent="0.25">
      <c r="A97" s="34" t="s">
        <v>182</v>
      </c>
      <c r="B97" s="12" t="s">
        <v>183</v>
      </c>
      <c r="C97" s="22">
        <v>0</v>
      </c>
      <c r="D97" s="28">
        <f t="shared" si="26"/>
        <v>560000</v>
      </c>
      <c r="E97" s="6">
        <v>560000</v>
      </c>
      <c r="F97" s="22">
        <v>0</v>
      </c>
      <c r="G97" s="23">
        <v>0</v>
      </c>
      <c r="H97" s="22">
        <v>0</v>
      </c>
      <c r="I97" s="22">
        <v>0</v>
      </c>
      <c r="J97" s="49">
        <v>0</v>
      </c>
      <c r="K97" s="22">
        <v>0</v>
      </c>
    </row>
    <row r="98" spans="1:11" ht="27.75" customHeight="1" x14ac:dyDescent="0.25">
      <c r="A98" s="34" t="s">
        <v>184</v>
      </c>
      <c r="B98" s="12" t="s">
        <v>185</v>
      </c>
      <c r="C98" s="22">
        <v>0</v>
      </c>
      <c r="D98" s="28">
        <f t="shared" si="26"/>
        <v>560000</v>
      </c>
      <c r="E98" s="6">
        <v>560000</v>
      </c>
      <c r="F98" s="22">
        <v>0</v>
      </c>
      <c r="G98" s="23">
        <v>0</v>
      </c>
      <c r="H98" s="22">
        <v>0</v>
      </c>
      <c r="I98" s="22">
        <v>0</v>
      </c>
      <c r="J98" s="49">
        <v>0</v>
      </c>
      <c r="K98" s="22">
        <v>0</v>
      </c>
    </row>
    <row r="99" spans="1:11" ht="40.5" customHeight="1" x14ac:dyDescent="0.25">
      <c r="A99" s="34" t="s">
        <v>186</v>
      </c>
      <c r="B99" s="12" t="s">
        <v>187</v>
      </c>
      <c r="C99" s="22">
        <v>0</v>
      </c>
      <c r="D99" s="22">
        <f t="shared" si="26"/>
        <v>560</v>
      </c>
      <c r="E99" s="22">
        <f>560000/1000</f>
        <v>560</v>
      </c>
      <c r="F99" s="22">
        <v>0</v>
      </c>
      <c r="G99" s="23">
        <v>0</v>
      </c>
      <c r="H99" s="22">
        <v>0</v>
      </c>
      <c r="I99" s="22">
        <v>0</v>
      </c>
      <c r="J99" s="49">
        <v>0</v>
      </c>
      <c r="K99" s="22">
        <v>0</v>
      </c>
    </row>
    <row r="100" spans="1:11" ht="20.25" customHeight="1" x14ac:dyDescent="0.25">
      <c r="A100" s="34" t="s">
        <v>9</v>
      </c>
      <c r="B100" s="16">
        <v>1360000000</v>
      </c>
      <c r="C100" s="22">
        <v>32163.9</v>
      </c>
      <c r="D100" s="23">
        <f t="shared" si="26"/>
        <v>-140.20000000000073</v>
      </c>
      <c r="E100" s="22">
        <v>32023.7</v>
      </c>
      <c r="F100" s="22">
        <v>32354.9</v>
      </c>
      <c r="G100" s="23">
        <f t="shared" si="27"/>
        <v>0</v>
      </c>
      <c r="H100" s="22">
        <v>32354.9</v>
      </c>
      <c r="I100" s="22">
        <v>33615.300000000003</v>
      </c>
      <c r="J100" s="49">
        <v>0</v>
      </c>
      <c r="K100" s="22">
        <v>33615.25</v>
      </c>
    </row>
    <row r="101" spans="1:11" ht="40.5" customHeight="1" x14ac:dyDescent="0.25">
      <c r="A101" s="34" t="s">
        <v>12</v>
      </c>
      <c r="B101" s="16">
        <v>1360100000</v>
      </c>
      <c r="C101" s="22">
        <v>26698.3</v>
      </c>
      <c r="D101" s="23">
        <f t="shared" si="26"/>
        <v>-140</v>
      </c>
      <c r="E101" s="22">
        <v>26558.3</v>
      </c>
      <c r="F101" s="22">
        <v>26698.3</v>
      </c>
      <c r="G101" s="23">
        <f t="shared" si="27"/>
        <v>0</v>
      </c>
      <c r="H101" s="22">
        <v>26698.3</v>
      </c>
      <c r="I101" s="22">
        <v>26698.3</v>
      </c>
      <c r="J101" s="49">
        <v>0</v>
      </c>
      <c r="K101" s="22">
        <v>26698.26</v>
      </c>
    </row>
    <row r="102" spans="1:11" ht="36" x14ac:dyDescent="0.25">
      <c r="A102" s="34" t="s">
        <v>127</v>
      </c>
      <c r="B102" s="16">
        <v>1360106180</v>
      </c>
      <c r="C102" s="22">
        <v>19977.3</v>
      </c>
      <c r="D102" s="23">
        <f t="shared" si="26"/>
        <v>-140</v>
      </c>
      <c r="E102" s="22">
        <v>19837.3</v>
      </c>
      <c r="F102" s="22">
        <v>19977.3</v>
      </c>
      <c r="G102" s="23">
        <f t="shared" si="27"/>
        <v>0</v>
      </c>
      <c r="H102" s="22">
        <v>19977.3</v>
      </c>
      <c r="I102" s="22">
        <v>19977.3</v>
      </c>
      <c r="J102" s="49">
        <v>0</v>
      </c>
      <c r="K102" s="22">
        <v>19977.259999999998</v>
      </c>
    </row>
    <row r="103" spans="1:11" ht="41.25" customHeight="1" x14ac:dyDescent="0.25">
      <c r="A103" s="34" t="s">
        <v>134</v>
      </c>
      <c r="B103" s="16">
        <v>1360400000</v>
      </c>
      <c r="C103" s="22">
        <v>0.2</v>
      </c>
      <c r="D103" s="23">
        <f t="shared" ref="D103:D115" si="29">E103-C103</f>
        <v>-0.2</v>
      </c>
      <c r="E103" s="22">
        <v>0</v>
      </c>
      <c r="F103" s="22">
        <v>0.3</v>
      </c>
      <c r="G103" s="23">
        <f t="shared" ref="G103:G115" si="30">H103-F103</f>
        <v>0</v>
      </c>
      <c r="H103" s="22">
        <v>0.3</v>
      </c>
      <c r="I103" s="22">
        <v>953.4</v>
      </c>
      <c r="J103" s="49">
        <v>0</v>
      </c>
      <c r="K103" s="22">
        <v>953.37</v>
      </c>
    </row>
    <row r="104" spans="1:11" ht="53.25" customHeight="1" x14ac:dyDescent="0.25">
      <c r="A104" s="34" t="s">
        <v>137</v>
      </c>
      <c r="B104" s="16">
        <v>1360451200</v>
      </c>
      <c r="C104" s="22">
        <v>0.2</v>
      </c>
      <c r="D104" s="23">
        <f t="shared" si="29"/>
        <v>-0.2</v>
      </c>
      <c r="E104" s="22">
        <v>0</v>
      </c>
      <c r="F104" s="22">
        <v>0.3</v>
      </c>
      <c r="G104" s="23">
        <f t="shared" si="30"/>
        <v>0</v>
      </c>
      <c r="H104" s="22">
        <v>0.3</v>
      </c>
      <c r="I104" s="22">
        <v>953.4</v>
      </c>
      <c r="J104" s="49">
        <v>0</v>
      </c>
      <c r="K104" s="22">
        <v>953.37</v>
      </c>
    </row>
    <row r="105" spans="1:11" ht="37.5" customHeight="1" x14ac:dyDescent="0.25">
      <c r="A105" s="33" t="s">
        <v>155</v>
      </c>
      <c r="B105" s="13">
        <v>1500000000</v>
      </c>
      <c r="C105" s="8">
        <f>57263599.98/1000</f>
        <v>57263.599979999999</v>
      </c>
      <c r="D105" s="19">
        <f t="shared" si="29"/>
        <v>1050</v>
      </c>
      <c r="E105" s="8">
        <f>58313599.98/1000</f>
        <v>58313.599979999999</v>
      </c>
      <c r="F105" s="8">
        <v>57564.6</v>
      </c>
      <c r="G105" s="19">
        <f t="shared" si="30"/>
        <v>0</v>
      </c>
      <c r="H105" s="8">
        <v>57564.6</v>
      </c>
      <c r="I105" s="8">
        <v>57131.6</v>
      </c>
      <c r="J105" s="19">
        <f t="shared" ref="J105:J115" si="31">K105-I105</f>
        <v>0</v>
      </c>
      <c r="K105" s="8">
        <v>57131.6</v>
      </c>
    </row>
    <row r="106" spans="1:11" ht="53.25" customHeight="1" x14ac:dyDescent="0.25">
      <c r="A106" s="34" t="s">
        <v>160</v>
      </c>
      <c r="B106" s="16">
        <v>1520000000</v>
      </c>
      <c r="C106" s="22">
        <v>2288.1</v>
      </c>
      <c r="D106" s="23">
        <f t="shared" si="29"/>
        <v>-150</v>
      </c>
      <c r="E106" s="22">
        <v>2138.1</v>
      </c>
      <c r="F106" s="22">
        <v>2556.1</v>
      </c>
      <c r="G106" s="23">
        <f t="shared" si="30"/>
        <v>0</v>
      </c>
      <c r="H106" s="22">
        <v>2556.1</v>
      </c>
      <c r="I106" s="22">
        <v>2087.1</v>
      </c>
      <c r="J106" s="23">
        <f t="shared" si="31"/>
        <v>0</v>
      </c>
      <c r="K106" s="22">
        <v>2087.1</v>
      </c>
    </row>
    <row r="107" spans="1:11" ht="29.25" customHeight="1" x14ac:dyDescent="0.25">
      <c r="A107" s="34" t="s">
        <v>163</v>
      </c>
      <c r="B107" s="16">
        <v>1520200000</v>
      </c>
      <c r="C107" s="22">
        <v>561.1</v>
      </c>
      <c r="D107" s="23">
        <f t="shared" si="29"/>
        <v>-150</v>
      </c>
      <c r="E107" s="22">
        <v>411.1</v>
      </c>
      <c r="F107" s="22">
        <v>561.1</v>
      </c>
      <c r="G107" s="23">
        <f t="shared" si="30"/>
        <v>0</v>
      </c>
      <c r="H107" s="22">
        <v>561.1</v>
      </c>
      <c r="I107" s="22">
        <v>561.1</v>
      </c>
      <c r="J107" s="23">
        <f t="shared" si="31"/>
        <v>0</v>
      </c>
      <c r="K107" s="22">
        <v>561.1</v>
      </c>
    </row>
    <row r="108" spans="1:11" ht="25.5" customHeight="1" x14ac:dyDescent="0.25">
      <c r="A108" s="34" t="s">
        <v>0</v>
      </c>
      <c r="B108" s="16">
        <v>1520201160</v>
      </c>
      <c r="C108" s="22">
        <v>561.1</v>
      </c>
      <c r="D108" s="23">
        <f t="shared" si="29"/>
        <v>-150</v>
      </c>
      <c r="E108" s="22">
        <v>411.1</v>
      </c>
      <c r="F108" s="22">
        <v>561.1</v>
      </c>
      <c r="G108" s="23">
        <f t="shared" si="30"/>
        <v>0</v>
      </c>
      <c r="H108" s="22">
        <v>561.1</v>
      </c>
      <c r="I108" s="22">
        <v>561.1</v>
      </c>
      <c r="J108" s="23">
        <f t="shared" si="31"/>
        <v>0</v>
      </c>
      <c r="K108" s="22">
        <v>561.1</v>
      </c>
    </row>
    <row r="109" spans="1:11" ht="27.75" customHeight="1" x14ac:dyDescent="0.25">
      <c r="A109" s="34" t="s">
        <v>9</v>
      </c>
      <c r="B109" s="16">
        <v>1530000000</v>
      </c>
      <c r="C109" s="22">
        <v>54130.5</v>
      </c>
      <c r="D109" s="23">
        <f t="shared" si="29"/>
        <v>1200</v>
      </c>
      <c r="E109" s="22">
        <v>55330.5</v>
      </c>
      <c r="F109" s="22">
        <v>54130.5</v>
      </c>
      <c r="G109" s="23">
        <f t="shared" si="30"/>
        <v>0</v>
      </c>
      <c r="H109" s="22">
        <v>54130.5</v>
      </c>
      <c r="I109" s="22">
        <v>54130.5</v>
      </c>
      <c r="J109" s="23">
        <f t="shared" si="31"/>
        <v>0</v>
      </c>
      <c r="K109" s="22">
        <v>54130.5</v>
      </c>
    </row>
    <row r="110" spans="1:11" ht="40.5" customHeight="1" x14ac:dyDescent="0.25">
      <c r="A110" s="34" t="s">
        <v>12</v>
      </c>
      <c r="B110" s="16">
        <v>1530100000</v>
      </c>
      <c r="C110" s="22">
        <v>54130.5</v>
      </c>
      <c r="D110" s="23">
        <f t="shared" si="29"/>
        <v>1200</v>
      </c>
      <c r="E110" s="22">
        <v>55330.5</v>
      </c>
      <c r="F110" s="22">
        <v>54130.5</v>
      </c>
      <c r="G110" s="23">
        <f t="shared" si="30"/>
        <v>0</v>
      </c>
      <c r="H110" s="22">
        <v>54130.5</v>
      </c>
      <c r="I110" s="22">
        <v>54130.5</v>
      </c>
      <c r="J110" s="23">
        <f t="shared" si="31"/>
        <v>0</v>
      </c>
      <c r="K110" s="22">
        <v>54130.5</v>
      </c>
    </row>
    <row r="111" spans="1:11" ht="51.75" customHeight="1" x14ac:dyDescent="0.25">
      <c r="A111" s="34" t="s">
        <v>15</v>
      </c>
      <c r="B111" s="16">
        <v>1530106190</v>
      </c>
      <c r="C111" s="22">
        <v>54130.5</v>
      </c>
      <c r="D111" s="23">
        <f t="shared" si="29"/>
        <v>1200</v>
      </c>
      <c r="E111" s="22">
        <v>55330.5</v>
      </c>
      <c r="F111" s="22">
        <v>54130.5</v>
      </c>
      <c r="G111" s="23">
        <f t="shared" si="30"/>
        <v>0</v>
      </c>
      <c r="H111" s="22">
        <v>54130.5</v>
      </c>
      <c r="I111" s="22">
        <v>54130.5</v>
      </c>
      <c r="J111" s="23">
        <f t="shared" si="31"/>
        <v>0</v>
      </c>
      <c r="K111" s="22">
        <v>54130.5</v>
      </c>
    </row>
    <row r="112" spans="1:11" ht="35.25" customHeight="1" x14ac:dyDescent="0.25">
      <c r="A112" s="33" t="s">
        <v>18</v>
      </c>
      <c r="B112" s="13">
        <v>1700000000</v>
      </c>
      <c r="C112" s="8">
        <f>602278358.34/1000</f>
        <v>602278.35834000004</v>
      </c>
      <c r="D112" s="19">
        <f t="shared" si="29"/>
        <v>3317.3599199999589</v>
      </c>
      <c r="E112" s="8">
        <f>605595718.26/1000</f>
        <v>605595.71825999999</v>
      </c>
      <c r="F112" s="8">
        <v>394274.1</v>
      </c>
      <c r="G112" s="19">
        <f t="shared" si="30"/>
        <v>-19312.399999999965</v>
      </c>
      <c r="H112" s="8">
        <v>374961.7</v>
      </c>
      <c r="I112" s="8">
        <v>331525.09999999998</v>
      </c>
      <c r="J112" s="19">
        <f t="shared" si="31"/>
        <v>-19790.75</v>
      </c>
      <c r="K112" s="8">
        <v>311734.34999999998</v>
      </c>
    </row>
    <row r="113" spans="1:11" ht="24.75" customHeight="1" x14ac:dyDescent="0.25">
      <c r="A113" s="34" t="s">
        <v>21</v>
      </c>
      <c r="B113" s="16">
        <v>1710000000</v>
      </c>
      <c r="C113" s="22">
        <v>208052.2</v>
      </c>
      <c r="D113" s="23">
        <f t="shared" si="29"/>
        <v>2367.2999999999884</v>
      </c>
      <c r="E113" s="22">
        <v>210419.5</v>
      </c>
      <c r="F113" s="22">
        <v>0</v>
      </c>
      <c r="G113" s="23">
        <f t="shared" si="30"/>
        <v>0</v>
      </c>
      <c r="H113" s="22">
        <v>0</v>
      </c>
      <c r="I113" s="22">
        <v>0</v>
      </c>
      <c r="J113" s="23">
        <f t="shared" si="31"/>
        <v>0</v>
      </c>
      <c r="K113" s="22">
        <v>0</v>
      </c>
    </row>
    <row r="114" spans="1:11" ht="40.5" customHeight="1" x14ac:dyDescent="0.25">
      <c r="A114" s="34" t="s">
        <v>22</v>
      </c>
      <c r="B114" s="16">
        <v>1710100000</v>
      </c>
      <c r="C114" s="22">
        <v>13821.7</v>
      </c>
      <c r="D114" s="23">
        <f t="shared" si="29"/>
        <v>2367.1999999999989</v>
      </c>
      <c r="E114" s="22">
        <v>16188.9</v>
      </c>
      <c r="F114" s="22">
        <v>0</v>
      </c>
      <c r="G114" s="23">
        <f t="shared" si="30"/>
        <v>0</v>
      </c>
      <c r="H114" s="22">
        <v>0</v>
      </c>
      <c r="I114" s="22">
        <v>0</v>
      </c>
      <c r="J114" s="23">
        <f t="shared" si="31"/>
        <v>0</v>
      </c>
      <c r="K114" s="22">
        <v>0</v>
      </c>
    </row>
    <row r="115" spans="1:11" ht="53.25" customHeight="1" x14ac:dyDescent="0.25">
      <c r="A115" s="34" t="s">
        <v>23</v>
      </c>
      <c r="B115" s="16">
        <v>1710101340</v>
      </c>
      <c r="C115" s="22">
        <v>13532.1</v>
      </c>
      <c r="D115" s="23">
        <f t="shared" si="29"/>
        <v>2197</v>
      </c>
      <c r="E115" s="22">
        <v>15729.1</v>
      </c>
      <c r="F115" s="22">
        <v>0</v>
      </c>
      <c r="G115" s="23">
        <f t="shared" si="30"/>
        <v>0</v>
      </c>
      <c r="H115" s="22">
        <v>0</v>
      </c>
      <c r="I115" s="22">
        <v>0</v>
      </c>
      <c r="J115" s="23">
        <f t="shared" si="31"/>
        <v>0</v>
      </c>
      <c r="K115" s="22">
        <v>0</v>
      </c>
    </row>
    <row r="116" spans="1:11" ht="36" x14ac:dyDescent="0.25">
      <c r="A116" s="34" t="s">
        <v>188</v>
      </c>
      <c r="B116" s="12" t="s">
        <v>189</v>
      </c>
      <c r="C116" s="22">
        <v>0</v>
      </c>
      <c r="D116" s="23">
        <f t="shared" ref="D116:D126" si="32">E116-C116</f>
        <v>170.3</v>
      </c>
      <c r="E116" s="22">
        <v>170.3</v>
      </c>
      <c r="F116" s="22">
        <v>0</v>
      </c>
      <c r="G116" s="23">
        <f t="shared" ref="G116:G127" si="33">H116-F116</f>
        <v>0</v>
      </c>
      <c r="H116" s="22">
        <v>0</v>
      </c>
      <c r="I116" s="22">
        <v>0</v>
      </c>
      <c r="J116" s="23">
        <f t="shared" ref="J116:J127" si="34">K116-I116</f>
        <v>0</v>
      </c>
      <c r="K116" s="22">
        <v>0</v>
      </c>
    </row>
    <row r="117" spans="1:11" ht="54" customHeight="1" x14ac:dyDescent="0.25">
      <c r="A117" s="34" t="s">
        <v>31</v>
      </c>
      <c r="B117" s="16">
        <v>1720000000</v>
      </c>
      <c r="C117" s="22">
        <v>394226.2</v>
      </c>
      <c r="D117" s="23">
        <f t="shared" si="32"/>
        <v>950.09999999997672</v>
      </c>
      <c r="E117" s="22">
        <v>395176.3</v>
      </c>
      <c r="F117" s="22">
        <v>394274.1</v>
      </c>
      <c r="G117" s="23">
        <f t="shared" si="33"/>
        <v>-19312.399999999965</v>
      </c>
      <c r="H117" s="22">
        <v>374961.7</v>
      </c>
      <c r="I117" s="22">
        <v>331525.09999999998</v>
      </c>
      <c r="J117" s="23">
        <f t="shared" si="34"/>
        <v>-19790.75</v>
      </c>
      <c r="K117" s="22">
        <v>311734.34999999998</v>
      </c>
    </row>
    <row r="118" spans="1:11" ht="36" x14ac:dyDescent="0.25">
      <c r="A118" s="34" t="s">
        <v>35</v>
      </c>
      <c r="B118" s="16">
        <v>1720100000</v>
      </c>
      <c r="C118" s="22">
        <v>382012.8</v>
      </c>
      <c r="D118" s="23">
        <f t="shared" si="32"/>
        <v>950.10000000003492</v>
      </c>
      <c r="E118" s="22">
        <v>382962.9</v>
      </c>
      <c r="F118" s="22">
        <v>386213.7</v>
      </c>
      <c r="G118" s="23">
        <f t="shared" si="33"/>
        <v>-19312.400000000023</v>
      </c>
      <c r="H118" s="22">
        <v>366901.3</v>
      </c>
      <c r="I118" s="22">
        <v>323464.7</v>
      </c>
      <c r="J118" s="23">
        <f t="shared" si="34"/>
        <v>-19790.760000000009</v>
      </c>
      <c r="K118" s="22">
        <v>303673.94</v>
      </c>
    </row>
    <row r="119" spans="1:11" ht="22.5" customHeight="1" x14ac:dyDescent="0.25">
      <c r="A119" s="34" t="s">
        <v>190</v>
      </c>
      <c r="B119" s="12" t="s">
        <v>191</v>
      </c>
      <c r="C119" s="22">
        <v>0</v>
      </c>
      <c r="D119" s="23">
        <f t="shared" si="32"/>
        <v>313</v>
      </c>
      <c r="E119" s="22">
        <v>313</v>
      </c>
      <c r="F119" s="22">
        <v>0</v>
      </c>
      <c r="G119" s="23">
        <f t="shared" si="33"/>
        <v>0</v>
      </c>
      <c r="H119" s="22">
        <v>0</v>
      </c>
      <c r="I119" s="22">
        <v>0</v>
      </c>
      <c r="J119" s="23">
        <f t="shared" si="34"/>
        <v>0</v>
      </c>
      <c r="K119" s="22">
        <v>0</v>
      </c>
    </row>
    <row r="120" spans="1:11" ht="20.25" customHeight="1" x14ac:dyDescent="0.25">
      <c r="A120" s="34" t="s">
        <v>40</v>
      </c>
      <c r="B120" s="16">
        <v>1720101940</v>
      </c>
      <c r="C120" s="22">
        <v>9265.1</v>
      </c>
      <c r="D120" s="23">
        <f t="shared" si="32"/>
        <v>-1131.8000000000002</v>
      </c>
      <c r="E120" s="22">
        <v>8133.3</v>
      </c>
      <c r="F120" s="22">
        <v>0</v>
      </c>
      <c r="G120" s="23">
        <f t="shared" si="33"/>
        <v>0</v>
      </c>
      <c r="H120" s="22">
        <v>0</v>
      </c>
      <c r="I120" s="22">
        <v>0</v>
      </c>
      <c r="J120" s="23">
        <f t="shared" si="34"/>
        <v>0</v>
      </c>
      <c r="K120" s="22">
        <v>0</v>
      </c>
    </row>
    <row r="121" spans="1:11" ht="36" x14ac:dyDescent="0.25">
      <c r="A121" s="34" t="s">
        <v>41</v>
      </c>
      <c r="B121" s="16">
        <v>1720106242</v>
      </c>
      <c r="C121" s="22">
        <v>315433.5</v>
      </c>
      <c r="D121" s="23">
        <f t="shared" si="32"/>
        <v>1450</v>
      </c>
      <c r="E121" s="22">
        <v>316883.5</v>
      </c>
      <c r="F121" s="22">
        <v>350691.1</v>
      </c>
      <c r="G121" s="23">
        <f t="shared" si="33"/>
        <v>-19790.799999999988</v>
      </c>
      <c r="H121" s="22">
        <v>330900.3</v>
      </c>
      <c r="I121" s="22">
        <v>287942.09999999998</v>
      </c>
      <c r="J121" s="23">
        <f t="shared" si="34"/>
        <v>-19790.76999999996</v>
      </c>
      <c r="K121" s="22">
        <v>268151.33</v>
      </c>
    </row>
    <row r="122" spans="1:11" ht="24" x14ac:dyDescent="0.25">
      <c r="A122" s="34" t="s">
        <v>192</v>
      </c>
      <c r="B122" s="12" t="s">
        <v>193</v>
      </c>
      <c r="C122" s="22">
        <v>0</v>
      </c>
      <c r="D122" s="23">
        <f>E122-C122</f>
        <v>318.89999999999998</v>
      </c>
      <c r="E122" s="22">
        <v>318.89999999999998</v>
      </c>
      <c r="F122" s="22">
        <v>0</v>
      </c>
      <c r="G122" s="23">
        <f t="shared" ref="G122" si="35">H122-F122</f>
        <v>478.3</v>
      </c>
      <c r="H122" s="22">
        <v>478.3</v>
      </c>
      <c r="I122" s="22">
        <v>0</v>
      </c>
      <c r="J122" s="23">
        <f t="shared" ref="J122" si="36">K122-I122</f>
        <v>0</v>
      </c>
      <c r="K122" s="22">
        <v>0</v>
      </c>
    </row>
    <row r="123" spans="1:11" ht="46.5" customHeight="1" x14ac:dyDescent="0.25">
      <c r="A123" s="33" t="s">
        <v>58</v>
      </c>
      <c r="B123" s="13">
        <v>1800000000</v>
      </c>
      <c r="C123" s="8">
        <f>17574327/1000</f>
        <v>17574.327000000001</v>
      </c>
      <c r="D123" s="19">
        <f t="shared" si="32"/>
        <v>1555.5388199999979</v>
      </c>
      <c r="E123" s="8">
        <f>19129865.82/1000</f>
        <v>19129.865819999999</v>
      </c>
      <c r="F123" s="8">
        <v>9730.2999999999993</v>
      </c>
      <c r="G123" s="19">
        <f t="shared" si="33"/>
        <v>0</v>
      </c>
      <c r="H123" s="8">
        <v>9730.2999999999993</v>
      </c>
      <c r="I123" s="8">
        <v>9730.2999999999993</v>
      </c>
      <c r="J123" s="19">
        <f t="shared" si="34"/>
        <v>1.0000000000218279E-2</v>
      </c>
      <c r="K123" s="8">
        <v>9730.31</v>
      </c>
    </row>
    <row r="124" spans="1:11" ht="32.25" customHeight="1" x14ac:dyDescent="0.25">
      <c r="A124" s="34" t="s">
        <v>61</v>
      </c>
      <c r="B124" s="16">
        <v>1830000000</v>
      </c>
      <c r="C124" s="22">
        <f>7844014/1000</f>
        <v>7844.0140000000001</v>
      </c>
      <c r="D124" s="23">
        <f t="shared" si="32"/>
        <v>1555.5388200000007</v>
      </c>
      <c r="E124" s="22">
        <f>9399552.82/1000</f>
        <v>9399.5528200000008</v>
      </c>
      <c r="F124" s="22">
        <v>0</v>
      </c>
      <c r="G124" s="23">
        <f t="shared" si="33"/>
        <v>0</v>
      </c>
      <c r="H124" s="22">
        <v>0</v>
      </c>
      <c r="I124" s="22">
        <v>0</v>
      </c>
      <c r="J124" s="23">
        <f t="shared" si="34"/>
        <v>0</v>
      </c>
      <c r="K124" s="22">
        <v>0</v>
      </c>
    </row>
    <row r="125" spans="1:11" ht="52.5" customHeight="1" x14ac:dyDescent="0.25">
      <c r="A125" s="34" t="s">
        <v>194</v>
      </c>
      <c r="B125" s="12" t="s">
        <v>195</v>
      </c>
      <c r="C125" s="22">
        <v>0</v>
      </c>
      <c r="D125" s="23">
        <f t="shared" si="32"/>
        <v>1555.53882</v>
      </c>
      <c r="E125" s="22">
        <f>1555538.82/1000</f>
        <v>1555.53882</v>
      </c>
      <c r="F125" s="22">
        <v>0</v>
      </c>
      <c r="G125" s="23">
        <f t="shared" si="33"/>
        <v>0</v>
      </c>
      <c r="H125" s="22">
        <v>0</v>
      </c>
      <c r="I125" s="22">
        <v>0</v>
      </c>
      <c r="J125" s="23">
        <f t="shared" si="34"/>
        <v>0</v>
      </c>
      <c r="K125" s="22">
        <v>0</v>
      </c>
    </row>
    <row r="126" spans="1:11" ht="50.25" customHeight="1" x14ac:dyDescent="0.25">
      <c r="A126" s="34" t="s">
        <v>196</v>
      </c>
      <c r="B126" s="12" t="s">
        <v>197</v>
      </c>
      <c r="C126" s="22">
        <v>0</v>
      </c>
      <c r="D126" s="23">
        <f t="shared" si="32"/>
        <v>1555.53882</v>
      </c>
      <c r="E126" s="22">
        <f>1555538.82/1000</f>
        <v>1555.53882</v>
      </c>
      <c r="F126" s="22">
        <v>0</v>
      </c>
      <c r="G126" s="23">
        <f t="shared" si="33"/>
        <v>0</v>
      </c>
      <c r="H126" s="22">
        <v>0</v>
      </c>
      <c r="I126" s="22">
        <v>0</v>
      </c>
      <c r="J126" s="23">
        <f t="shared" si="34"/>
        <v>0</v>
      </c>
      <c r="K126" s="22">
        <v>0</v>
      </c>
    </row>
    <row r="127" spans="1:11" ht="39.75" customHeight="1" x14ac:dyDescent="0.25">
      <c r="A127" s="69" t="s">
        <v>101</v>
      </c>
      <c r="B127" s="69"/>
      <c r="C127" s="43">
        <v>3074216.3</v>
      </c>
      <c r="D127" s="44">
        <f>E127-C127</f>
        <v>33084.600000000093</v>
      </c>
      <c r="E127" s="43">
        <v>3107300.9</v>
      </c>
      <c r="F127" s="43">
        <v>2846455.1</v>
      </c>
      <c r="G127" s="44">
        <f t="shared" si="33"/>
        <v>192193.89999999991</v>
      </c>
      <c r="H127" s="43">
        <v>3038649</v>
      </c>
      <c r="I127" s="43">
        <v>2692700.6</v>
      </c>
      <c r="J127" s="44">
        <f t="shared" si="34"/>
        <v>186045.79999999981</v>
      </c>
      <c r="K127" s="43">
        <v>2878746.4</v>
      </c>
    </row>
    <row r="128" spans="1:11" ht="40.5" customHeight="1" x14ac:dyDescent="0.25">
      <c r="A128" s="70" t="s">
        <v>204</v>
      </c>
      <c r="B128" s="71"/>
      <c r="C128" s="72">
        <v>51590.394460000003</v>
      </c>
      <c r="D128" s="73">
        <v>16616.960319999998</v>
      </c>
      <c r="E128" s="72">
        <v>68207.354779999994</v>
      </c>
      <c r="F128" s="72">
        <v>23559.7</v>
      </c>
      <c r="G128" s="73">
        <v>0</v>
      </c>
      <c r="H128" s="72">
        <v>23559.7</v>
      </c>
      <c r="I128" s="72">
        <v>23559.7</v>
      </c>
      <c r="J128" s="73">
        <v>0.02</v>
      </c>
      <c r="K128" s="72">
        <v>23559.72</v>
      </c>
    </row>
    <row r="129" spans="1:11" ht="45.75" customHeight="1" x14ac:dyDescent="0.25">
      <c r="A129" s="50" t="s">
        <v>205</v>
      </c>
      <c r="B129" s="51"/>
      <c r="C129" s="46">
        <f>C128+C127</f>
        <v>3125806.6944599999</v>
      </c>
      <c r="D129" s="45">
        <f>D128+D127</f>
        <v>49701.560320000091</v>
      </c>
      <c r="E129" s="45">
        <f t="shared" ref="E129:K129" si="37">E128+E127</f>
        <v>3175508.2547800001</v>
      </c>
      <c r="F129" s="45">
        <f t="shared" si="37"/>
        <v>2870014.8000000003</v>
      </c>
      <c r="G129" s="45">
        <f t="shared" si="37"/>
        <v>192193.89999999991</v>
      </c>
      <c r="H129" s="45">
        <f t="shared" si="37"/>
        <v>3062208.7</v>
      </c>
      <c r="I129" s="45">
        <f t="shared" si="37"/>
        <v>2716260.3000000003</v>
      </c>
      <c r="J129" s="45">
        <f t="shared" si="37"/>
        <v>186045.8199999998</v>
      </c>
      <c r="K129" s="45">
        <f t="shared" si="37"/>
        <v>2902306.12</v>
      </c>
    </row>
    <row r="131" spans="1:11" x14ac:dyDescent="0.25">
      <c r="C131" s="47"/>
      <c r="D131" s="47"/>
      <c r="E131" s="47"/>
      <c r="F131" s="47"/>
      <c r="G131" s="47"/>
      <c r="H131" s="47"/>
      <c r="I131" s="47"/>
      <c r="J131" s="47"/>
      <c r="K131" s="47"/>
    </row>
  </sheetData>
  <mergeCells count="11">
    <mergeCell ref="A129:B129"/>
    <mergeCell ref="I1:K1"/>
    <mergeCell ref="A3:K3"/>
    <mergeCell ref="C6:E6"/>
    <mergeCell ref="F6:H6"/>
    <mergeCell ref="I6:K6"/>
    <mergeCell ref="C5:K5"/>
    <mergeCell ref="A5:A7"/>
    <mergeCell ref="B5:B7"/>
    <mergeCell ref="A127:B127"/>
    <mergeCell ref="A128:B128"/>
  </mergeCells>
  <pageMargins left="0.78740157480314965" right="0.23622047244094491" top="0.51181102362204722" bottom="0.59055118110236227" header="0.31496062992125984" footer="0.31496062992125984"/>
  <pageSetup paperSize="9" scale="69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Информация об изменении</vt:lpstr>
      <vt:lpstr>'Информация об изменении'!Заголовки_для_печати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cp:lastPrinted>2024-09-09T08:22:08Z</cp:lastPrinted>
  <dcterms:created xsi:type="dcterms:W3CDTF">2021-04-12T14:52:46Z</dcterms:created>
  <dcterms:modified xsi:type="dcterms:W3CDTF">2024-09-11T12:56:21Z</dcterms:modified>
</cp:coreProperties>
</file>